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Vierge" sheetId="1" r:id="rId1"/>
    <sheet name="2.6 -1" sheetId="2" r:id="rId2"/>
    <sheet name="2.6 -2" sheetId="3" r:id="rId3"/>
    <sheet name="2.6 -3" sheetId="4" r:id="rId4"/>
    <sheet name="2.6 -4" sheetId="5" r:id="rId5"/>
    <sheet name="2.6 -5" sheetId="6" r:id="rId6"/>
    <sheet name="2.6 -6" sheetId="7" r:id="rId7"/>
  </sheets>
  <definedNames>
    <definedName name="_xlnm.Print_Area" localSheetId="1">'2.6 -1'!$A$1:$L$30</definedName>
    <definedName name="_xlnm.Print_Area" localSheetId="2">'2.6 -2'!$A$1:$L$36</definedName>
    <definedName name="_xlnm.Print_Area" localSheetId="3">'2.6 -3'!$A$1:$L$36</definedName>
    <definedName name="_xlnm.Print_Area" localSheetId="4">'2.6 -4'!$A$1:$L$36</definedName>
    <definedName name="_xlnm.Print_Area" localSheetId="5">'2.6 -5'!$A$1:$L$36</definedName>
    <definedName name="_xlnm.Print_Area" localSheetId="6">'2.6 -6'!$A$1:$L$36</definedName>
    <definedName name="_xlnm.Print_Area" localSheetId="0">'Vierge'!$A$1:$L$36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3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3" authorId="0">
      <text>
        <r>
          <rPr>
            <sz val="8"/>
            <rFont val="Tahoma"/>
            <family val="0"/>
          </rPr>
          <t>Port dû (au taux le plus bas)</t>
        </r>
      </text>
    </comment>
    <comment ref="D24" authorId="0">
      <text>
        <r>
          <rPr>
            <sz val="8"/>
            <rFont val="Tahoma"/>
            <family val="0"/>
          </rPr>
          <t>% escompte</t>
        </r>
      </text>
    </comment>
    <comment ref="G27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</commentList>
</comments>
</file>

<file path=xl/comments2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G15" authorId="0">
      <text>
        <r>
          <rPr>
            <sz val="8"/>
            <rFont val="Tahoma"/>
            <family val="0"/>
          </rPr>
          <t>Prix unitaire</t>
        </r>
      </text>
    </comment>
    <comment ref="I15" authorId="0">
      <text>
        <r>
          <rPr>
            <sz val="8"/>
            <rFont val="Tahoma"/>
            <family val="0"/>
          </rPr>
          <t>Code TVA
1     6%
2   12%
3   20%5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  <comment ref="A15" authorId="0">
      <text>
        <r>
          <rPr>
            <sz val="8"/>
            <rFont val="Tahoma"/>
            <family val="0"/>
          </rPr>
          <t xml:space="preserve">Quantités
</t>
        </r>
      </text>
    </comment>
    <comment ref="C15" authorId="0">
      <text>
        <r>
          <rPr>
            <sz val="8"/>
            <rFont val="Tahoma"/>
            <family val="0"/>
          </rPr>
          <t>Libellés</t>
        </r>
      </text>
    </comment>
  </commentList>
</comments>
</file>

<file path=xl/comments3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4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4" authorId="0">
      <text>
        <r>
          <rPr>
            <sz val="8"/>
            <rFont val="Tahoma"/>
            <family val="0"/>
          </rPr>
          <t>Port dû (au taux le plus bas)</t>
        </r>
      </text>
    </comment>
    <comment ref="D25" authorId="0">
      <text>
        <r>
          <rPr>
            <sz val="8"/>
            <rFont val="Tahoma"/>
            <family val="0"/>
          </rPr>
          <t>% escompte</t>
        </r>
      </text>
    </comment>
    <comment ref="G28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</commentList>
</comments>
</file>

<file path=xl/comments4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4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4" authorId="0">
      <text>
        <r>
          <rPr>
            <sz val="8"/>
            <rFont val="Tahoma"/>
            <family val="0"/>
          </rPr>
          <t>Port dû (au taux le plus bas)</t>
        </r>
      </text>
    </comment>
    <comment ref="D25" authorId="0">
      <text>
        <r>
          <rPr>
            <sz val="8"/>
            <rFont val="Tahoma"/>
            <family val="0"/>
          </rPr>
          <t>% escompte</t>
        </r>
      </text>
    </comment>
    <comment ref="G28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</commentList>
</comments>
</file>

<file path=xl/comments5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4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4" authorId="0">
      <text>
        <r>
          <rPr>
            <sz val="8"/>
            <rFont val="Tahoma"/>
            <family val="0"/>
          </rPr>
          <t>Port dû (au taux le plus bas)</t>
        </r>
      </text>
    </comment>
    <comment ref="D25" authorId="0">
      <text>
        <r>
          <rPr>
            <sz val="8"/>
            <rFont val="Tahoma"/>
            <family val="0"/>
          </rPr>
          <t>% escompte</t>
        </r>
      </text>
    </comment>
    <comment ref="G28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</commentList>
</comments>
</file>

<file path=xl/comments6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4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4" authorId="0">
      <text>
        <r>
          <rPr>
            <sz val="8"/>
            <rFont val="Tahoma"/>
            <family val="0"/>
          </rPr>
          <t>Port dû (au taux le plus bas)</t>
        </r>
      </text>
    </comment>
    <comment ref="D25" authorId="0">
      <text>
        <r>
          <rPr>
            <sz val="8"/>
            <rFont val="Tahoma"/>
            <family val="0"/>
          </rPr>
          <t>% escompte</t>
        </r>
      </text>
    </comment>
    <comment ref="G28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</commentList>
</comments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H1" authorId="0">
      <text>
        <r>
          <rPr>
            <sz val="8"/>
            <rFont val="Tahoma"/>
            <family val="0"/>
          </rPr>
          <t>N° facture</t>
        </r>
      </text>
    </comment>
    <comment ref="H3" authorId="0">
      <text>
        <r>
          <rPr>
            <sz val="8"/>
            <rFont val="Tahoma"/>
            <family val="0"/>
          </rPr>
          <t>Date facture</t>
        </r>
      </text>
    </comment>
    <comment ref="A13" authorId="0">
      <text>
        <r>
          <rPr>
            <sz val="8"/>
            <rFont val="Tahoma"/>
            <family val="0"/>
          </rPr>
          <t xml:space="preserve">Quantités
</t>
        </r>
      </text>
    </comment>
    <comment ref="C13" authorId="0">
      <text>
        <r>
          <rPr>
            <sz val="8"/>
            <rFont val="Tahoma"/>
            <family val="0"/>
          </rPr>
          <t>Libellés</t>
        </r>
      </text>
    </comment>
    <comment ref="G13" authorId="0">
      <text>
        <r>
          <rPr>
            <sz val="8"/>
            <rFont val="Tahoma"/>
            <family val="0"/>
          </rPr>
          <t>Prix unitaire</t>
        </r>
      </text>
    </comment>
    <comment ref="I13" authorId="0">
      <text>
        <r>
          <rPr>
            <sz val="8"/>
            <rFont val="Tahoma"/>
            <family val="0"/>
          </rPr>
          <t>% de remise</t>
        </r>
      </text>
    </comment>
    <comment ref="L13" authorId="0">
      <text>
        <r>
          <rPr>
            <sz val="8"/>
            <rFont val="Tahoma"/>
            <family val="0"/>
          </rPr>
          <t>Code TVA
1     6%
2   12%
3   20%5</t>
        </r>
      </text>
    </comment>
    <comment ref="H24" authorId="0">
      <text>
        <r>
          <rPr>
            <sz val="8"/>
            <rFont val="Tahoma"/>
            <family val="0"/>
          </rPr>
          <t>Emballages repris (au taux le plus bas)</t>
        </r>
      </text>
    </comment>
    <comment ref="J24" authorId="0">
      <text>
        <r>
          <rPr>
            <sz val="8"/>
            <rFont val="Tahoma"/>
            <family val="0"/>
          </rPr>
          <t>Port dû (au taux le plus bas)</t>
        </r>
      </text>
    </comment>
    <comment ref="D25" authorId="0">
      <text>
        <r>
          <rPr>
            <sz val="8"/>
            <rFont val="Tahoma"/>
            <family val="0"/>
          </rPr>
          <t>% escompte</t>
        </r>
      </text>
    </comment>
    <comment ref="G28" authorId="0">
      <text>
        <r>
          <rPr>
            <sz val="8"/>
            <rFont val="Tahoma"/>
            <family val="0"/>
          </rPr>
          <t>Consignes</t>
        </r>
      </text>
    </comment>
    <comment ref="G35" authorId="0">
      <text>
        <r>
          <rPr>
            <sz val="8"/>
            <rFont val="Tahoma"/>
            <family val="0"/>
          </rPr>
          <t>Délai pour escompte</t>
        </r>
      </text>
    </comment>
    <comment ref="K2" authorId="0">
      <text>
        <r>
          <rPr>
            <sz val="8"/>
            <rFont val="Tahoma"/>
            <family val="0"/>
          </rPr>
          <t>Code client</t>
        </r>
      </text>
    </comment>
  </commentList>
</comments>
</file>

<file path=xl/sharedStrings.xml><?xml version="1.0" encoding="utf-8"?>
<sst xmlns="http://schemas.openxmlformats.org/spreadsheetml/2006/main" count="538" uniqueCount="132">
  <si>
    <t>x5</t>
  </si>
  <si>
    <t>FACTURE N°</t>
  </si>
  <si>
    <t>N°</t>
  </si>
  <si>
    <t>Nom</t>
  </si>
  <si>
    <t>Adresse</t>
  </si>
  <si>
    <t>Localité</t>
  </si>
  <si>
    <t>N° TVA</t>
  </si>
  <si>
    <t>C1</t>
  </si>
  <si>
    <t>Monsieur ALPHONSERSE</t>
  </si>
  <si>
    <t>Rue Danletas, 2</t>
  </si>
  <si>
    <t>5002 SAINT SERVAIS</t>
  </si>
  <si>
    <t>BE-448.842.655</t>
  </si>
  <si>
    <t>Date :</t>
  </si>
  <si>
    <t>N°BCE</t>
  </si>
  <si>
    <t>TVA N°</t>
  </si>
  <si>
    <t>COMPTE N°</t>
  </si>
  <si>
    <t>DOIT</t>
  </si>
  <si>
    <t>pour marchandises suivantes livrées le :</t>
  </si>
  <si>
    <t>pour services suivants prestés le :</t>
  </si>
  <si>
    <t>Quantités</t>
  </si>
  <si>
    <t>Libellé</t>
  </si>
  <si>
    <t>Prix unitaire</t>
  </si>
  <si>
    <t>Prix brut</t>
  </si>
  <si>
    <t>Remise</t>
  </si>
  <si>
    <t>TOTAUX</t>
  </si>
  <si>
    <t>Code</t>
  </si>
  <si>
    <t>%</t>
  </si>
  <si>
    <t>Montant</t>
  </si>
  <si>
    <t>TVA</t>
  </si>
  <si>
    <t>ligne</t>
  </si>
  <si>
    <t>Totaux</t>
  </si>
  <si>
    <t>Escompte</t>
  </si>
  <si>
    <t>PRIX NET</t>
  </si>
  <si>
    <t>Emballages</t>
  </si>
  <si>
    <t>Port</t>
  </si>
  <si>
    <t>BASE TAXABLE</t>
  </si>
  <si>
    <t>HTVA</t>
  </si>
  <si>
    <t>REPRIS</t>
  </si>
  <si>
    <t>non repris</t>
  </si>
  <si>
    <t>exonéré</t>
  </si>
  <si>
    <t>Taux TVA</t>
  </si>
  <si>
    <t>A PAYER POUR LE</t>
  </si>
  <si>
    <t>10+14+15+16+18</t>
  </si>
  <si>
    <t xml:space="preserve"> </t>
  </si>
  <si>
    <t>Si paiement sous</t>
  </si>
  <si>
    <t>Escompte de</t>
  </si>
  <si>
    <t>CEFOR SPRL</t>
  </si>
  <si>
    <t>BON DE COMMANDE N°</t>
  </si>
  <si>
    <t>Bd Cauchy 9/10</t>
  </si>
  <si>
    <t>Fournisseur</t>
  </si>
  <si>
    <t>F1</t>
  </si>
  <si>
    <t>LIVRAISON RAPIDE</t>
  </si>
  <si>
    <t>rue de la Vitesse 6</t>
  </si>
  <si>
    <t>5100 NANINNE</t>
  </si>
  <si>
    <t>BE-402.969.672</t>
  </si>
  <si>
    <t>5000 NAMUR</t>
  </si>
  <si>
    <t>1/9/N</t>
  </si>
  <si>
    <t>C2</t>
  </si>
  <si>
    <t>TRAFALGAR</t>
  </si>
  <si>
    <t>Chemin de la Reine</t>
  </si>
  <si>
    <t>1000 BRUXELLES</t>
  </si>
  <si>
    <t>BE-419.520.545</t>
  </si>
  <si>
    <t>081/255180</t>
  </si>
  <si>
    <t>C3</t>
  </si>
  <si>
    <t>GICQUEL</t>
  </si>
  <si>
    <t>Rue de Saint-René,48</t>
  </si>
  <si>
    <t>5020 GEMBLOUX</t>
  </si>
  <si>
    <t>BE-414-129-768</t>
  </si>
  <si>
    <t>C4</t>
  </si>
  <si>
    <t>BE-556-181-073</t>
  </si>
  <si>
    <t xml:space="preserve">R.C. </t>
  </si>
  <si>
    <t>Namur 54321</t>
  </si>
  <si>
    <t>000-1234567-12</t>
  </si>
  <si>
    <t>BE-458.223.347</t>
  </si>
  <si>
    <t>Nous vous serions reconnaissant de bien vouloir nous livrer les marchandises suivantes :</t>
  </si>
  <si>
    <t>Kg</t>
  </si>
  <si>
    <t>Jambon de première qualité au prix HTVA de</t>
  </si>
  <si>
    <t>p</t>
  </si>
  <si>
    <t>Moules cuisine ronds 40 cm</t>
  </si>
  <si>
    <t>Le transport est assuré par vos soins pour un montant de 7,5 € HTVA</t>
  </si>
  <si>
    <t>La livraison doit être effectuée pour le 6/9/N au plus tard comme convenu lors de notre entretien téléphonique.</t>
  </si>
  <si>
    <t>Les conditions générales au verso du présent document sont applicables.</t>
  </si>
  <si>
    <t xml:space="preserve">Monsieur NOM </t>
  </si>
  <si>
    <t>Gérant</t>
  </si>
  <si>
    <t>Rue de la Vitesse 6</t>
  </si>
  <si>
    <t>Client N°</t>
  </si>
  <si>
    <t>DANIELOU</t>
  </si>
  <si>
    <t>rue de Nevez</t>
  </si>
  <si>
    <t>BE 425.989.356</t>
  </si>
  <si>
    <t>5100 Naninne</t>
  </si>
  <si>
    <t>6/9/N</t>
  </si>
  <si>
    <t>081/123456</t>
  </si>
  <si>
    <t>Namur 12345</t>
  </si>
  <si>
    <t>000-1234567-89</t>
  </si>
  <si>
    <t>E</t>
  </si>
  <si>
    <t>Jambon de première qualité</t>
  </si>
  <si>
    <t>X</t>
  </si>
  <si>
    <t>Transport 7,5 €</t>
  </si>
  <si>
    <t>BEF</t>
  </si>
  <si>
    <t>Soit</t>
  </si>
  <si>
    <t>€</t>
  </si>
  <si>
    <t>02/12/N</t>
  </si>
  <si>
    <t>REVENTE</t>
  </si>
  <si>
    <t>TV couleur XXX 50 cm</t>
  </si>
  <si>
    <t>Lecteur DVD de salon modèle 500CRT</t>
  </si>
  <si>
    <t>Camescope TTT Digital modèle Touch</t>
  </si>
  <si>
    <t>Franco de port</t>
  </si>
  <si>
    <t>8 jours</t>
  </si>
  <si>
    <t>15/12/N</t>
  </si>
  <si>
    <t>Saucisse</t>
  </si>
  <si>
    <t>Margarine</t>
  </si>
  <si>
    <t>Bt</t>
  </si>
  <si>
    <t>Huile d'arachide</t>
  </si>
  <si>
    <t>Pâté aux chicons</t>
  </si>
  <si>
    <t>Aliments pour chiens</t>
  </si>
  <si>
    <t>Frais de transport 12,5 - Emb. consignés 10 et Emb. perdus 15</t>
  </si>
  <si>
    <t>Votre Nom / Prénom</t>
  </si>
  <si>
    <t>02/11/N</t>
  </si>
  <si>
    <t>ACHETEUR</t>
  </si>
  <si>
    <t>Chemin de la Dépense</t>
  </si>
  <si>
    <t>Namur 98765</t>
  </si>
  <si>
    <t>000-7654321-12</t>
  </si>
  <si>
    <t>BE-605.215.280</t>
  </si>
  <si>
    <t>Nuit Saint-Georges</t>
  </si>
  <si>
    <t>200 Bouteilles consignées à 0,52 € l'unité</t>
  </si>
  <si>
    <t>15/11/N</t>
  </si>
  <si>
    <t>10/11/N</t>
  </si>
  <si>
    <t>unités</t>
  </si>
  <si>
    <t>Terrines de pâté</t>
  </si>
  <si>
    <t>25 terrines consignées à 0,50 € l'unité</t>
  </si>
  <si>
    <t>Frais de débours (TaxiPost) : 7,5 €</t>
  </si>
  <si>
    <t>31/12/N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</si>
</sst>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4">
    <font>
      <sz val="10"/>
      <name val="AvantGarde"/>
      <family val="0"/>
    </font>
    <font>
      <b/>
      <sz val="10"/>
      <name val="AvantGarde"/>
      <family val="0"/>
    </font>
    <font>
      <i/>
      <sz val="10"/>
      <name val="AvantGarde"/>
      <family val="0"/>
    </font>
    <font>
      <b/>
      <i/>
      <sz val="10"/>
      <name val="AvantGarde"/>
      <family val="0"/>
    </font>
    <font>
      <sz val="10"/>
      <color indexed="23"/>
      <name val="AvantGarde"/>
      <family val="0"/>
    </font>
    <font>
      <b/>
      <sz val="14"/>
      <name val="AvantGarde"/>
      <family val="2"/>
    </font>
    <font>
      <b/>
      <sz val="12"/>
      <name val="AvantGarde"/>
      <family val="2"/>
    </font>
    <font>
      <sz val="9"/>
      <name val="AvantGarde"/>
      <family val="2"/>
    </font>
    <font>
      <sz val="8"/>
      <name val="AvantGarde"/>
      <family val="2"/>
    </font>
    <font>
      <b/>
      <sz val="8"/>
      <name val="AvantGarde"/>
      <family val="2"/>
    </font>
    <font>
      <sz val="6"/>
      <name val="AvantGarde"/>
      <family val="2"/>
    </font>
    <font>
      <sz val="14"/>
      <name val="AvantGarde"/>
      <family val="0"/>
    </font>
    <font>
      <sz val="12"/>
      <name val="AvantGarde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thin"/>
      <top style="hair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0" xfId="0" applyFont="1" applyFill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3" fontId="8" fillId="0" borderId="19" xfId="0" applyNumberFormat="1" applyFont="1" applyBorder="1" applyAlignment="1">
      <alignment horizontal="centerContinuous" vertic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" borderId="29" xfId="0" applyFill="1" applyBorder="1" applyAlignment="1">
      <alignment horizontal="centerContinuous"/>
    </xf>
    <xf numFmtId="0" fontId="0" fillId="2" borderId="30" xfId="0" applyFill="1" applyBorder="1" applyAlignment="1">
      <alignment horizontal="centerContinuous"/>
    </xf>
    <xf numFmtId="0" fontId="0" fillId="2" borderId="31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2" borderId="39" xfId="0" applyFill="1" applyBorder="1" applyAlignment="1">
      <alignment horizontal="centerContinuous"/>
    </xf>
    <xf numFmtId="0" fontId="0" fillId="2" borderId="40" xfId="0" applyFill="1" applyBorder="1" applyAlignment="1">
      <alignment horizontal="centerContinuous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Continuous" vertical="center"/>
    </xf>
    <xf numFmtId="0" fontId="10" fillId="2" borderId="49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0" fontId="10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Continuous"/>
    </xf>
    <xf numFmtId="0" fontId="0" fillId="2" borderId="55" xfId="0" applyFill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7" fillId="2" borderId="14" xfId="0" applyFont="1" applyFill="1" applyBorder="1" applyAlignment="1">
      <alignment horizontal="center"/>
    </xf>
    <xf numFmtId="0" fontId="0" fillId="2" borderId="5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1" xfId="0" applyBorder="1" applyAlignment="1">
      <alignment/>
    </xf>
    <xf numFmtId="0" fontId="0" fillId="0" borderId="57" xfId="0" applyBorder="1" applyAlignment="1">
      <alignment horizontal="center"/>
    </xf>
    <xf numFmtId="3" fontId="0" fillId="2" borderId="58" xfId="0" applyNumberFormat="1" applyFill="1" applyBorder="1" applyAlignment="1">
      <alignment horizontal="centerContinuous"/>
    </xf>
    <xf numFmtId="3" fontId="0" fillId="2" borderId="59" xfId="0" applyNumberFormat="1" applyFill="1" applyBorder="1" applyAlignment="1">
      <alignment horizontal="centerContinuous"/>
    </xf>
    <xf numFmtId="3" fontId="0" fillId="0" borderId="6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2" borderId="31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1" fillId="2" borderId="63" xfId="0" applyNumberFormat="1" applyFont="1" applyFill="1" applyBorder="1" applyAlignment="1">
      <alignment horizontal="centerContinuous"/>
    </xf>
    <xf numFmtId="3" fontId="1" fillId="2" borderId="64" xfId="0" applyNumberFormat="1" applyFont="1" applyFill="1" applyBorder="1" applyAlignment="1">
      <alignment horizontal="centerContinuous"/>
    </xf>
    <xf numFmtId="3" fontId="0" fillId="0" borderId="41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2" fillId="2" borderId="41" xfId="0" applyNumberFormat="1" applyFont="1" applyFill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0" fontId="3" fillId="0" borderId="44" xfId="0" applyFont="1" applyBorder="1" applyAlignment="1">
      <alignment/>
    </xf>
    <xf numFmtId="0" fontId="10" fillId="0" borderId="65" xfId="0" applyFont="1" applyBorder="1" applyAlignment="1">
      <alignment horizontal="center" vertical="center"/>
    </xf>
    <xf numFmtId="0" fontId="10" fillId="2" borderId="66" xfId="0" applyFont="1" applyFill="1" applyBorder="1" applyAlignment="1">
      <alignment horizontal="centerContinuous" vertical="center"/>
    </xf>
    <xf numFmtId="0" fontId="10" fillId="2" borderId="67" xfId="0" applyFont="1" applyFill="1" applyBorder="1" applyAlignment="1">
      <alignment horizontal="centerContinuous" vertical="center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Continuous"/>
    </xf>
    <xf numFmtId="0" fontId="0" fillId="2" borderId="70" xfId="0" applyFill="1" applyBorder="1" applyAlignment="1">
      <alignment horizontal="centerContinuous"/>
    </xf>
    <xf numFmtId="0" fontId="0" fillId="2" borderId="71" xfId="0" applyFill="1" applyBorder="1" applyAlignment="1">
      <alignment/>
    </xf>
    <xf numFmtId="0" fontId="0" fillId="2" borderId="57" xfId="0" applyFill="1" applyBorder="1" applyAlignment="1">
      <alignment horizontal="center"/>
    </xf>
    <xf numFmtId="10" fontId="0" fillId="2" borderId="58" xfId="19" applyNumberFormat="1" applyFill="1" applyBorder="1" applyAlignment="1">
      <alignment horizontal="centerContinuous"/>
    </xf>
    <xf numFmtId="10" fontId="0" fillId="2" borderId="59" xfId="19" applyNumberFormat="1" applyFill="1" applyBorder="1" applyAlignment="1">
      <alignment horizontal="centerContinuous"/>
    </xf>
    <xf numFmtId="0" fontId="7" fillId="2" borderId="4" xfId="0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3" fontId="6" fillId="2" borderId="72" xfId="0" applyNumberFormat="1" applyFont="1" applyFill="1" applyBorder="1" applyAlignment="1">
      <alignment/>
    </xf>
    <xf numFmtId="0" fontId="10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73" xfId="0" applyFont="1" applyFill="1" applyBorder="1" applyAlignment="1">
      <alignment horizontal="centerContinuous"/>
    </xf>
    <xf numFmtId="0" fontId="0" fillId="2" borderId="74" xfId="0" applyFill="1" applyBorder="1" applyAlignment="1">
      <alignment horizontal="center"/>
    </xf>
    <xf numFmtId="10" fontId="0" fillId="2" borderId="75" xfId="19" applyNumberFormat="1" applyFill="1" applyBorder="1" applyAlignment="1">
      <alignment horizontal="centerContinuous"/>
    </xf>
    <xf numFmtId="10" fontId="0" fillId="2" borderId="76" xfId="19" applyNumberForma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77" xfId="0" applyFill="1" applyBorder="1" applyAlignment="1">
      <alignment/>
    </xf>
    <xf numFmtId="0" fontId="0" fillId="2" borderId="78" xfId="0" applyFill="1" applyBorder="1" applyAlignment="1">
      <alignment/>
    </xf>
    <xf numFmtId="3" fontId="0" fillId="2" borderId="78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4" fontId="0" fillId="0" borderId="31" xfId="0" applyNumberFormat="1" applyBorder="1" applyAlignment="1">
      <alignment/>
    </xf>
    <xf numFmtId="4" fontId="0" fillId="0" borderId="33" xfId="0" applyNumberFormat="1" applyBorder="1" applyAlignment="1">
      <alignment/>
    </xf>
    <xf numFmtId="9" fontId="0" fillId="0" borderId="34" xfId="0" applyNumberFormat="1" applyBorder="1" applyAlignment="1">
      <alignment horizontal="center"/>
    </xf>
    <xf numFmtId="4" fontId="0" fillId="0" borderId="41" xfId="0" applyNumberFormat="1" applyBorder="1" applyAlignment="1">
      <alignment/>
    </xf>
    <xf numFmtId="4" fontId="1" fillId="0" borderId="43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0" fillId="2" borderId="29" xfId="0" applyFill="1" applyBorder="1" applyAlignment="1">
      <alignment horizontal="center"/>
    </xf>
    <xf numFmtId="4" fontId="0" fillId="0" borderId="42" xfId="0" applyNumberFormat="1" applyBorder="1" applyAlignment="1">
      <alignment/>
    </xf>
    <xf numFmtId="4" fontId="0" fillId="2" borderId="80" xfId="0" applyNumberFormat="1" applyFill="1" applyBorder="1" applyAlignment="1">
      <alignment horizontal="center"/>
    </xf>
    <xf numFmtId="4" fontId="0" fillId="2" borderId="81" xfId="0" applyNumberFormat="1" applyFill="1" applyBorder="1" applyAlignment="1">
      <alignment horizontal="center"/>
    </xf>
    <xf numFmtId="4" fontId="0" fillId="0" borderId="6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2" borderId="31" xfId="0" applyNumberFormat="1" applyFill="1" applyBorder="1" applyAlignment="1">
      <alignment/>
    </xf>
    <xf numFmtId="4" fontId="0" fillId="0" borderId="34" xfId="0" applyNumberFormat="1" applyBorder="1" applyAlignment="1">
      <alignment/>
    </xf>
    <xf numFmtId="4" fontId="0" fillId="2" borderId="58" xfId="0" applyNumberFormat="1" applyFill="1" applyBorder="1" applyAlignment="1">
      <alignment horizontal="center"/>
    </xf>
    <xf numFmtId="4" fontId="0" fillId="2" borderId="59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82" xfId="0" applyNumberFormat="1" applyFill="1" applyBorder="1" applyAlignment="1">
      <alignment horizontal="center"/>
    </xf>
    <xf numFmtId="4" fontId="0" fillId="2" borderId="83" xfId="0" applyNumberFormat="1" applyFill="1" applyBorder="1" applyAlignment="1">
      <alignment horizontal="center"/>
    </xf>
    <xf numFmtId="4" fontId="1" fillId="2" borderId="63" xfId="0" applyNumberFormat="1" applyFont="1" applyFill="1" applyBorder="1" applyAlignment="1">
      <alignment horizontal="center"/>
    </xf>
    <xf numFmtId="4" fontId="1" fillId="2" borderId="6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2" fillId="2" borderId="41" xfId="0" applyNumberFormat="1" applyFont="1" applyFill="1" applyBorder="1" applyAlignment="1">
      <alignment/>
    </xf>
    <xf numFmtId="4" fontId="3" fillId="2" borderId="41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4" fontId="3" fillId="0" borderId="44" xfId="0" applyNumberFormat="1" applyFont="1" applyBorder="1" applyAlignment="1">
      <alignment/>
    </xf>
    <xf numFmtId="4" fontId="6" fillId="2" borderId="72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 horizontal="centerContinuous"/>
    </xf>
    <xf numFmtId="0" fontId="11" fillId="2" borderId="0" xfId="0" applyFont="1" applyFill="1" applyAlignment="1">
      <alignment/>
    </xf>
    <xf numFmtId="4" fontId="0" fillId="2" borderId="84" xfId="0" applyNumberFormat="1" applyFill="1" applyBorder="1" applyAlignment="1">
      <alignment/>
    </xf>
    <xf numFmtId="4" fontId="8" fillId="0" borderId="35" xfId="0" applyNumberFormat="1" applyFont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Continuous"/>
    </xf>
    <xf numFmtId="4" fontId="9" fillId="0" borderId="45" xfId="0" applyNumberFormat="1" applyFont="1" applyBorder="1" applyAlignment="1">
      <alignment horizontal="center" vertical="center"/>
    </xf>
    <xf numFmtId="0" fontId="12" fillId="2" borderId="73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left"/>
    </xf>
    <xf numFmtId="4" fontId="0" fillId="2" borderId="78" xfId="0" applyNumberFormat="1" applyFill="1" applyBorder="1" applyAlignment="1">
      <alignment/>
    </xf>
    <xf numFmtId="0" fontId="8" fillId="2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1" t="s">
        <v>0</v>
      </c>
      <c r="C1" s="3"/>
      <c r="D1" s="3"/>
      <c r="F1"/>
      <c r="G1" s="4" t="s">
        <v>1</v>
      </c>
      <c r="H1" s="5"/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3:44" s="2" customFormat="1" ht="13.5" thickTop="1">
      <c r="C2" s="7"/>
      <c r="D2" s="7"/>
      <c r="E2" s="7"/>
      <c r="J2" s="8"/>
      <c r="K2" s="9"/>
      <c r="L2" s="10"/>
      <c r="M2" s="6"/>
      <c r="N2" s="6" t="s">
        <v>7</v>
      </c>
      <c r="O2" s="6" t="s">
        <v>8</v>
      </c>
      <c r="P2" s="6" t="s">
        <v>9</v>
      </c>
      <c r="Q2" s="6" t="s">
        <v>10</v>
      </c>
      <c r="R2" s="6" t="s">
        <v>11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3:44" s="2" customFormat="1" ht="12.75">
      <c r="C3" s="7"/>
      <c r="D3" s="7"/>
      <c r="E3" s="7"/>
      <c r="G3" s="11" t="s">
        <v>12</v>
      </c>
      <c r="H3" s="12"/>
      <c r="J3" s="13"/>
      <c r="K3" s="6"/>
      <c r="L3" s="1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3:44" s="2" customFormat="1" ht="12.75">
      <c r="C4" s="7"/>
      <c r="D4" s="7"/>
      <c r="E4" s="7"/>
      <c r="J4" s="13"/>
      <c r="K4" s="6"/>
      <c r="L4" s="1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/>
      <c r="K5" s="6"/>
      <c r="L5" s="1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13</v>
      </c>
      <c r="B6" s="7"/>
      <c r="C6" s="7"/>
      <c r="J6" s="15"/>
      <c r="K6" s="16"/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14</v>
      </c>
      <c r="B7" s="7"/>
      <c r="C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15</v>
      </c>
      <c r="B8" s="7"/>
      <c r="C8" s="7"/>
      <c r="G8" s="18" t="s">
        <v>16</v>
      </c>
      <c r="H8" s="2" t="s">
        <v>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3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3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1">
        <v>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57" customFormat="1" ht="13.5" thickBot="1">
      <c r="A13" s="43"/>
      <c r="B13" s="44"/>
      <c r="C13" s="45"/>
      <c r="D13" s="45"/>
      <c r="E13" s="45"/>
      <c r="F13" s="46"/>
      <c r="G13" s="47"/>
      <c r="H13" s="48">
        <f>IF(A13=0,"",A13*G13)</f>
      </c>
      <c r="I13" s="49"/>
      <c r="J13" s="50">
        <f>IF(I13=0,"",ROUND(H13*I13/100,0))</f>
      </c>
      <c r="K13" s="51">
        <f>IF(H13="","",H13-J13)</f>
      </c>
      <c r="L13" s="52"/>
      <c r="M13" s="6"/>
      <c r="N13" s="53">
        <v>1</v>
      </c>
      <c r="O13" s="54">
        <f>IF(L13=1,K13,0)</f>
        <v>0</v>
      </c>
      <c r="P13" s="55">
        <f>IF(L13=2,K13,0)</f>
        <v>0</v>
      </c>
      <c r="Q13" s="56">
        <f>IF(L13=3,K13,0)</f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58" customFormat="1" ht="12.75">
      <c r="A14" s="43"/>
      <c r="B14" s="44"/>
      <c r="C14" s="45"/>
      <c r="D14" s="45"/>
      <c r="E14" s="45"/>
      <c r="F14" s="46"/>
      <c r="G14" s="47"/>
      <c r="H14" s="48">
        <f>IF(A14=0,"",A14*G14)</f>
      </c>
      <c r="I14" s="49"/>
      <c r="J14" s="50">
        <f>IF(I14=0,"",ROUND(H14*I14/100,0))</f>
      </c>
      <c r="K14" s="51">
        <f>IF(H14="","",H14-J14)</f>
      </c>
      <c r="L14" s="52"/>
      <c r="M14" s="6"/>
      <c r="N14" s="53">
        <v>2</v>
      </c>
      <c r="O14" s="54">
        <f>IF(L14=1,K14,0)</f>
        <v>0</v>
      </c>
      <c r="P14" s="55">
        <f>IF(L14=2,K14,0)</f>
        <v>0</v>
      </c>
      <c r="Q14" s="56">
        <f>IF(L14=3,K14,0)</f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58" customFormat="1" ht="12.75">
      <c r="A15" s="43"/>
      <c r="B15" s="44"/>
      <c r="C15" s="45"/>
      <c r="D15" s="45"/>
      <c r="E15" s="45"/>
      <c r="F15" s="46"/>
      <c r="G15" s="47"/>
      <c r="H15" s="48">
        <f>IF(A15=0,"",A15*G15)</f>
      </c>
      <c r="I15" s="49"/>
      <c r="J15" s="50">
        <f>IF(I15=0,"",ROUND(H15*I15/100,0))</f>
      </c>
      <c r="K15" s="51">
        <f>IF(H15="","",H15-J15)</f>
      </c>
      <c r="L15" s="52"/>
      <c r="M15" s="6"/>
      <c r="N15" s="53">
        <v>3</v>
      </c>
      <c r="O15" s="54">
        <f>IF(L15=1,K15,0)</f>
        <v>0</v>
      </c>
      <c r="P15" s="55">
        <f>IF(L15=2,K15,0)</f>
        <v>0</v>
      </c>
      <c r="Q15" s="56">
        <f>IF(L15=3,K15,0)</f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47" customFormat="1" ht="12.75">
      <c r="A16" s="43"/>
      <c r="B16" s="44"/>
      <c r="C16" s="45"/>
      <c r="D16" s="45"/>
      <c r="E16" s="45"/>
      <c r="F16" s="46"/>
      <c r="H16" s="48">
        <f>IF(A16=0,"",A16*G16)</f>
      </c>
      <c r="I16" s="49"/>
      <c r="J16" s="50">
        <f>IF(I16=0,"",ROUND(H16*I16/100,0))</f>
      </c>
      <c r="K16" s="51">
        <f>IF(H16="","",H16-J16)</f>
      </c>
      <c r="L16" s="52"/>
      <c r="M16" s="6"/>
      <c r="N16" s="53">
        <v>4</v>
      </c>
      <c r="O16" s="54">
        <f>IF(L16=1,K16,0)</f>
        <v>0</v>
      </c>
      <c r="P16" s="55">
        <f>IF(L16=2,K16,0)</f>
        <v>0</v>
      </c>
      <c r="Q16" s="56">
        <f>IF(L16=3,K16,0)</f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47" customFormat="1" ht="13.5" thickBot="1">
      <c r="A17" s="43"/>
      <c r="B17" s="44"/>
      <c r="C17" s="45"/>
      <c r="D17" s="45"/>
      <c r="E17" s="45"/>
      <c r="F17" s="46"/>
      <c r="H17" s="48">
        <f>IF(A17=0,"",A17*G17)</f>
      </c>
      <c r="I17" s="49"/>
      <c r="J17" s="50">
        <f>IF(I17=0,"",ROUND(H17*I17/100,0))</f>
      </c>
      <c r="K17" s="51">
        <f>IF(H17="","",H17-J17)</f>
      </c>
      <c r="L17" s="52"/>
      <c r="M17" s="6"/>
      <c r="N17" s="53">
        <v>5</v>
      </c>
      <c r="O17" s="54">
        <f>IF(L17=1,K17,0)</f>
        <v>0</v>
      </c>
      <c r="P17" s="55">
        <f>IF(L17=2,K17,0)</f>
        <v>0</v>
      </c>
      <c r="Q17" s="56">
        <f>IF(L17=3,K17,0)</f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63" customFormat="1" ht="14.25" thickBot="1" thickTop="1">
      <c r="A18" s="59"/>
      <c r="B18" s="60"/>
      <c r="C18" s="61"/>
      <c r="D18" s="61"/>
      <c r="E18" s="61"/>
      <c r="F18" s="62"/>
      <c r="H18" s="64">
        <f>IF(SUM(H13:H17)=0,"",SUM(H13:H17))</f>
      </c>
      <c r="J18" s="65">
        <f>IF(SUM(J13:J17)=0,"",SUM(J13:J17))</f>
      </c>
      <c r="K18" s="66">
        <f>IF(SUM(K13:L17)=0,"",SUM(K13:K17))</f>
      </c>
      <c r="L18" s="67"/>
      <c r="M18" s="6"/>
      <c r="N18" s="68"/>
      <c r="O18" s="68">
        <f>SUM(O13:O17)</f>
        <v>0</v>
      </c>
      <c r="P18" s="69">
        <f>SUM(P13:P17)</f>
        <v>0</v>
      </c>
      <c r="Q18" s="70">
        <f>SUM(Q13:Q17)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74" customFormat="1" ht="7.5" customHeight="1" thickBot="1" thickTop="1">
      <c r="A19" s="71">
        <v>1</v>
      </c>
      <c r="B19" s="72"/>
      <c r="C19" s="73">
        <v>2</v>
      </c>
      <c r="D19" s="73"/>
      <c r="E19" s="73"/>
      <c r="F19" s="72"/>
      <c r="G19" s="74">
        <v>3</v>
      </c>
      <c r="H19" s="75">
        <v>4</v>
      </c>
      <c r="I19" s="76">
        <v>5</v>
      </c>
      <c r="J19" s="76">
        <v>6</v>
      </c>
      <c r="K19" s="77">
        <v>7</v>
      </c>
      <c r="L19" s="78">
        <v>8</v>
      </c>
      <c r="M19" s="79"/>
      <c r="N19" s="6"/>
      <c r="O19" s="6"/>
      <c r="P19" s="6"/>
      <c r="Q19" s="6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</row>
    <row r="20" spans="1:43" s="47" customFormat="1" ht="22.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12" s="6" customFormat="1" ht="14.25" thickBot="1" thickTop="1">
      <c r="A21" s="80" t="s">
        <v>25</v>
      </c>
      <c r="B21" s="81" t="s">
        <v>30</v>
      </c>
      <c r="C21" s="82"/>
      <c r="D21" s="21" t="s">
        <v>31</v>
      </c>
      <c r="E21" s="21"/>
      <c r="F21" s="25" t="s">
        <v>32</v>
      </c>
      <c r="G21" s="21" t="s">
        <v>33</v>
      </c>
      <c r="H21" s="83"/>
      <c r="I21" s="84" t="s">
        <v>34</v>
      </c>
      <c r="J21" s="84"/>
      <c r="K21" s="85" t="s">
        <v>35</v>
      </c>
      <c r="L21" s="26" t="s">
        <v>28</v>
      </c>
    </row>
    <row r="22" spans="1:44" s="94" customFormat="1" ht="14.25" thickBot="1" thickTop="1">
      <c r="A22" s="86"/>
      <c r="B22" s="87"/>
      <c r="C22" s="88"/>
      <c r="D22" s="89" t="s">
        <v>26</v>
      </c>
      <c r="E22" s="57" t="s">
        <v>27</v>
      </c>
      <c r="F22" s="90" t="s">
        <v>36</v>
      </c>
      <c r="G22" s="89" t="s">
        <v>37</v>
      </c>
      <c r="H22" s="91" t="s">
        <v>38</v>
      </c>
      <c r="I22" s="92"/>
      <c r="J22" s="92"/>
      <c r="K22" s="36"/>
      <c r="L22" s="9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57" customFormat="1" ht="13.5" thickBot="1">
      <c r="A23" s="95">
        <v>1</v>
      </c>
      <c r="B23" s="96">
        <f>IF(O18=0,"",O18)</f>
      </c>
      <c r="C23" s="97"/>
      <c r="D23" s="58"/>
      <c r="E23" s="98">
        <f>IF(O13=0,"",ROUND(B23*($D$24/100),0))</f>
      </c>
      <c r="F23" s="51">
        <f>IF(O18=0,"",B23-E23)</f>
      </c>
      <c r="G23" s="99"/>
      <c r="H23" s="48"/>
      <c r="I23" s="100"/>
      <c r="J23" s="100"/>
      <c r="K23" s="51">
        <f>IF(O18=0,"",F23+H23+J23)</f>
      </c>
      <c r="L23" s="101">
        <f>IF(O18=0,"",ROUND(B31*K23,0))</f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8" customFormat="1" ht="12.75">
      <c r="A24" s="95">
        <v>2</v>
      </c>
      <c r="B24" s="96">
        <f>IF(P18=0,"",P18)</f>
      </c>
      <c r="C24" s="97"/>
      <c r="D24" s="102"/>
      <c r="E24" s="98">
        <f>IF(P18=0,"",ROUND(B24*$D$24/100,0))</f>
      </c>
      <c r="F24" s="51">
        <f>IF(P18=0,"",B24-E24)</f>
      </c>
      <c r="G24" s="103"/>
      <c r="H24" s="48"/>
      <c r="I24" s="100"/>
      <c r="J24" s="100"/>
      <c r="K24" s="51">
        <f>IF(P18=0,"",F24+H24+J24)</f>
      </c>
      <c r="L24" s="101">
        <f>IF(P18=0,"",ROUND(B32*K24,0))</f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3</v>
      </c>
      <c r="B25" s="96"/>
      <c r="C25" s="97"/>
      <c r="D25" s="102"/>
      <c r="E25" s="98"/>
      <c r="F25" s="51"/>
      <c r="G25" s="103"/>
      <c r="H25" s="48"/>
      <c r="I25" s="100"/>
      <c r="J25" s="100"/>
      <c r="K25" s="51"/>
      <c r="L25" s="10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3.5" thickBot="1">
      <c r="A26" s="95" t="s">
        <v>39</v>
      </c>
      <c r="B26" s="96">
        <f>IF(Q18=0,"",Q18)</f>
      </c>
      <c r="C26" s="97"/>
      <c r="D26" s="104"/>
      <c r="E26" s="98">
        <f>IF(Q18=0,"",ROUND(B26*$D$24/100,0))</f>
      </c>
      <c r="F26" s="51">
        <f>IF(Q18=0,"",B26-E26)</f>
      </c>
      <c r="G26" s="99"/>
      <c r="H26" s="48"/>
      <c r="I26" s="100"/>
      <c r="J26" s="100"/>
      <c r="K26" s="51">
        <f>IF(Q18=0,"",F26+H26+J26)</f>
      </c>
      <c r="L26" s="101">
        <f>IF(Q18=0,"",ROUND(B33*K26,0))</f>
      </c>
      <c r="M26" s="6"/>
      <c r="N26" s="79"/>
      <c r="O26" s="79"/>
      <c r="P26" s="79"/>
      <c r="Q26" s="79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63" customFormat="1" ht="14.25" thickBot="1" thickTop="1">
      <c r="A27" s="105"/>
      <c r="B27" s="106">
        <f>IF(SUM(B23:B26)=0,"",SUM(B23:B26))</f>
      </c>
      <c r="C27" s="107"/>
      <c r="E27" s="108">
        <f>IF(SUM(E23:E26)=0,"",SUM(E23:E26))</f>
      </c>
      <c r="F27" s="109">
        <f>IF(SUM(F23:F26)=0,"",SUM(F23:F26))</f>
      </c>
      <c r="G27" s="110"/>
      <c r="H27" s="111">
        <f>IF(SUM(H23:H26)=0,"",SUM(H23:H26))</f>
      </c>
      <c r="I27" s="112"/>
      <c r="J27" s="113">
        <f>IF(SUM(J23:J26)=0,"",SUM(J23:J26))</f>
      </c>
      <c r="K27" s="114">
        <f>IF(SUM(K23:K26)=0,"",SUM(K23:K26))</f>
      </c>
      <c r="L27" s="115">
        <f>IF(SUM(L23:L26)=0,"",SUM(L23:L26))</f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74" customFormat="1" ht="7.5" customHeight="1" thickBot="1">
      <c r="A28" s="116">
        <v>9</v>
      </c>
      <c r="B28" s="117">
        <v>10</v>
      </c>
      <c r="C28" s="118"/>
      <c r="D28" s="74">
        <v>11</v>
      </c>
      <c r="E28" s="74">
        <v>12</v>
      </c>
      <c r="F28" s="77">
        <v>13</v>
      </c>
      <c r="G28" s="74">
        <v>14</v>
      </c>
      <c r="H28" s="75">
        <v>15</v>
      </c>
      <c r="I28" s="73">
        <v>16</v>
      </c>
      <c r="J28" s="73"/>
      <c r="K28" s="77">
        <v>17</v>
      </c>
      <c r="L28" s="78">
        <v>18</v>
      </c>
      <c r="M28" s="79"/>
      <c r="N28" s="6"/>
      <c r="O28" s="6"/>
      <c r="P28" s="6"/>
      <c r="Q28" s="6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</row>
    <row r="29" spans="4:44" s="45" customFormat="1" ht="22.5" customHeight="1" thickBot="1">
      <c r="D29" s="6"/>
      <c r="E29" s="6"/>
      <c r="F29" s="6"/>
      <c r="G29" s="6"/>
      <c r="L29" s="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s="47" customFormat="1" ht="14.25" thickBot="1" thickTop="1">
      <c r="A30" s="119" t="s">
        <v>25</v>
      </c>
      <c r="B30" s="120" t="s">
        <v>40</v>
      </c>
      <c r="C30" s="121"/>
      <c r="D30" s="2"/>
      <c r="E30" s="2"/>
      <c r="F30" s="2"/>
      <c r="G30" s="2"/>
      <c r="H30" s="8"/>
      <c r="I30" s="9"/>
      <c r="J30" s="9"/>
      <c r="K30" s="12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12" ht="15.75">
      <c r="A31" s="123">
        <v>1</v>
      </c>
      <c r="B31" s="124">
        <v>0.06</v>
      </c>
      <c r="C31" s="125"/>
      <c r="D31" s="2"/>
      <c r="E31" s="2"/>
      <c r="F31" s="2"/>
      <c r="G31" s="2"/>
      <c r="H31" s="126" t="s">
        <v>41</v>
      </c>
      <c r="I31" s="6"/>
      <c r="J31" s="127"/>
      <c r="K31" s="128">
        <f>IF(B27="","",B27+G27+H27+J27+L27)</f>
      </c>
      <c r="L31" s="2"/>
    </row>
    <row r="32" spans="1:12" ht="13.5" thickBot="1">
      <c r="A32" s="123">
        <v>2</v>
      </c>
      <c r="B32" s="124">
        <v>0.12</v>
      </c>
      <c r="C32" s="125"/>
      <c r="D32" s="2"/>
      <c r="E32" s="2"/>
      <c r="F32" s="2"/>
      <c r="G32" s="2"/>
      <c r="H32" s="129" t="s">
        <v>42</v>
      </c>
      <c r="I32" s="130"/>
      <c r="J32" s="130"/>
      <c r="K32" s="131" t="s">
        <v>43</v>
      </c>
      <c r="L32" s="2"/>
    </row>
    <row r="33" spans="1:12" ht="14.25" thickBot="1" thickTop="1">
      <c r="A33" s="132">
        <v>3</v>
      </c>
      <c r="B33" s="133">
        <v>0.21</v>
      </c>
      <c r="C33" s="134"/>
      <c r="D33" s="2"/>
      <c r="E33" s="2"/>
      <c r="F33" s="2"/>
      <c r="G33" s="2"/>
      <c r="H33" s="135"/>
      <c r="I33" s="135"/>
      <c r="J33" s="135"/>
      <c r="K33" s="135"/>
      <c r="L33" s="2"/>
    </row>
    <row r="34" spans="1:12" ht="22.5" customHeight="1" thickBot="1" thickTop="1">
      <c r="A34" s="2"/>
      <c r="B34" s="2"/>
      <c r="C34" s="2"/>
      <c r="D34" s="6"/>
      <c r="E34" s="2"/>
      <c r="F34" s="2"/>
      <c r="G34" s="2"/>
      <c r="H34" s="2"/>
      <c r="I34" s="2"/>
      <c r="J34" s="2"/>
      <c r="K34" s="2"/>
      <c r="L34" s="2"/>
    </row>
    <row r="35" spans="1:12" ht="13.5" thickBot="1">
      <c r="A35" s="2"/>
      <c r="B35" s="2"/>
      <c r="C35" s="2"/>
      <c r="D35" s="2"/>
      <c r="E35" s="136" t="s">
        <v>44</v>
      </c>
      <c r="F35" s="137"/>
      <c r="G35" s="137"/>
      <c r="H35" s="137" t="s">
        <v>45</v>
      </c>
      <c r="I35" s="137"/>
      <c r="J35" s="138">
        <f>E27</f>
      </c>
      <c r="K35" s="139">
        <f>IF($B$27="","",$F$27+$G$27+$H$27+$J$27+$L$27)</f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7"/>
  <sheetViews>
    <sheetView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7.37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46</v>
      </c>
      <c r="C1" s="3"/>
      <c r="D1" s="3"/>
      <c r="E1" s="140" t="s">
        <v>47</v>
      </c>
      <c r="F1" s="141"/>
      <c r="G1" s="142"/>
      <c r="H1" s="5">
        <v>333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48</v>
      </c>
      <c r="C2" s="7"/>
      <c r="D2" s="7"/>
      <c r="E2" s="7"/>
      <c r="J2" s="8" t="s">
        <v>49</v>
      </c>
      <c r="K2" s="9" t="s">
        <v>50</v>
      </c>
      <c r="L2" s="10"/>
      <c r="M2" s="6"/>
      <c r="N2" s="6" t="s">
        <v>50</v>
      </c>
      <c r="O2" s="6" t="s">
        <v>51</v>
      </c>
      <c r="P2" s="6" t="s">
        <v>52</v>
      </c>
      <c r="Q2" s="6" t="s">
        <v>53</v>
      </c>
      <c r="R2" s="6" t="s">
        <v>54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55</v>
      </c>
      <c r="C3" s="7"/>
      <c r="D3" s="7"/>
      <c r="E3" s="7"/>
      <c r="G3" s="11" t="s">
        <v>12</v>
      </c>
      <c r="H3" s="12" t="s">
        <v>56</v>
      </c>
      <c r="J3" s="13" t="str">
        <f>IF(K2=0,"",IF(K2=N2,O2,IF(K2=N3,O3,IF(K2=N4,O4,O5))))</f>
        <v>LIVRAISON RAPIDE</v>
      </c>
      <c r="K3" s="6"/>
      <c r="L3" s="14"/>
      <c r="M3" s="6"/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62</v>
      </c>
      <c r="C4" s="7"/>
      <c r="D4" s="7"/>
      <c r="E4" s="7"/>
      <c r="J4" s="13" t="str">
        <f>IF(K2=0,"",IF(K2=N2,P2,IF(K2=N3,P3,IF(K2=N4,P4,P5))))</f>
        <v>rue de la Vitesse 6</v>
      </c>
      <c r="K4" s="6"/>
      <c r="L4" s="14"/>
      <c r="M4" s="6"/>
      <c r="N4" s="6" t="s">
        <v>63</v>
      </c>
      <c r="O4" s="6" t="s">
        <v>64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5100 NANINNE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71</v>
      </c>
      <c r="C6" s="7"/>
      <c r="J6" s="15" t="s">
        <v>6</v>
      </c>
      <c r="K6" s="16" t="str">
        <f>IF(K2=0,"",IF(K2=N2,R2,IF(K2=N3,R3,IF(K2=N4,R4,R5))))</f>
        <v>BE-402.969.672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72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1" s="2" customFormat="1" ht="15.75">
      <c r="A8" s="7" t="s">
        <v>14</v>
      </c>
      <c r="B8" s="7"/>
      <c r="C8" s="7" t="s">
        <v>73</v>
      </c>
      <c r="G8" s="1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0:41" s="2" customFormat="1" ht="12.7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3:44" s="2" customFormat="1" ht="12.75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37" s="2" customFormat="1" ht="12.75">
      <c r="A11" s="2" t="s">
        <v>74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0:37" s="2" customFormat="1" ht="13.5" thickBot="1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4" s="2" customFormat="1" ht="14.25" thickBot="1" thickTop="1">
      <c r="A13" s="19" t="s">
        <v>19</v>
      </c>
      <c r="B13" s="20"/>
      <c r="C13" s="21" t="s">
        <v>20</v>
      </c>
      <c r="D13" s="21"/>
      <c r="E13" s="21"/>
      <c r="F13" s="20"/>
      <c r="G13" s="22" t="s">
        <v>21</v>
      </c>
      <c r="H13" s="25" t="s">
        <v>24</v>
      </c>
      <c r="I13" s="26" t="s">
        <v>25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42" customFormat="1" ht="14.25" thickBot="1" thickTop="1">
      <c r="A14" s="31"/>
      <c r="B14" s="32"/>
      <c r="C14" s="33"/>
      <c r="D14" s="33"/>
      <c r="E14" s="33"/>
      <c r="F14" s="32"/>
      <c r="G14" s="33"/>
      <c r="H14" s="90" t="s">
        <v>36</v>
      </c>
      <c r="I14" s="37" t="s">
        <v>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57" customFormat="1" ht="13.5" thickBot="1">
      <c r="A15" s="43">
        <v>25</v>
      </c>
      <c r="B15" s="44" t="s">
        <v>75</v>
      </c>
      <c r="C15" s="45" t="s">
        <v>76</v>
      </c>
      <c r="D15" s="45"/>
      <c r="E15" s="45"/>
      <c r="F15" s="46"/>
      <c r="G15" s="143">
        <v>13.5</v>
      </c>
      <c r="H15" s="144">
        <f>ROUND(G15*A15,2)</f>
        <v>337.5</v>
      </c>
      <c r="I15" s="145">
        <v>0.06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58" customFormat="1" ht="13.5" thickBot="1">
      <c r="A16" s="43">
        <v>10</v>
      </c>
      <c r="B16" s="44" t="s">
        <v>77</v>
      </c>
      <c r="C16" s="45" t="s">
        <v>78</v>
      </c>
      <c r="D16" s="45"/>
      <c r="E16" s="45"/>
      <c r="F16" s="46"/>
      <c r="G16" s="143">
        <v>3.32</v>
      </c>
      <c r="H16" s="144">
        <f>ROUND(G16*A16,2)</f>
        <v>33.2</v>
      </c>
      <c r="I16" s="145">
        <v>0.21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63" customFormat="1" ht="14.25" thickBot="1" thickTop="1">
      <c r="A17" s="59"/>
      <c r="B17" s="60"/>
      <c r="C17" s="61"/>
      <c r="D17" s="61"/>
      <c r="E17" s="61"/>
      <c r="F17" s="62"/>
      <c r="G17" s="146"/>
      <c r="H17" s="147">
        <f>IF(SUM(H15:I16)=0,"",SUM(H15:H16))</f>
        <v>370.7</v>
      </c>
      <c r="I17" s="6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3" s="74" customFormat="1" ht="7.5" customHeight="1" thickBot="1">
      <c r="A18" s="71">
        <v>1</v>
      </c>
      <c r="B18" s="72"/>
      <c r="C18" s="73">
        <v>2</v>
      </c>
      <c r="D18" s="73"/>
      <c r="E18" s="73"/>
      <c r="F18" s="72"/>
      <c r="G18" s="74">
        <v>3</v>
      </c>
      <c r="H18" s="77">
        <v>4</v>
      </c>
      <c r="I18" s="78">
        <v>5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1:30" s="47" customFormat="1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12" ht="13.5" thickBot="1">
      <c r="A20" s="6" t="s">
        <v>79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31" s="94" customFormat="1" ht="13.5" thickTop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57" customFormat="1" ht="13.5" thickBot="1">
      <c r="A22" s="6" t="s">
        <v>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58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58" customFormat="1" ht="12.75">
      <c r="A24" s="6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58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58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58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58" customFormat="1" ht="12.75">
      <c r="A28" s="6"/>
      <c r="B28" s="6"/>
      <c r="C28" s="6"/>
      <c r="D28" s="6"/>
      <c r="E28" s="6"/>
      <c r="F28" s="6"/>
      <c r="G28" s="6"/>
      <c r="H28" s="6"/>
      <c r="I28" s="6" t="s">
        <v>82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58" customFormat="1" ht="13.5" thickBot="1">
      <c r="A29" s="79"/>
      <c r="B29" s="79"/>
      <c r="C29" s="79"/>
      <c r="D29" s="79"/>
      <c r="E29" s="6"/>
      <c r="F29" s="6"/>
      <c r="G29" s="6"/>
      <c r="H29" s="6"/>
      <c r="I29" s="6" t="s">
        <v>83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63" customFormat="1" ht="14.25" thickBot="1" thickTop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74" customFormat="1" ht="7.5" customHeight="1" thickBot="1">
      <c r="A31" s="6"/>
      <c r="B31" s="6"/>
      <c r="C31" s="6"/>
      <c r="D31" s="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s="45" customFormat="1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47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5:11" ht="12.75">
      <c r="E67" s="2"/>
      <c r="F67" s="2"/>
      <c r="G67" s="2"/>
      <c r="H67" s="2"/>
      <c r="I67" s="2"/>
      <c r="J67" s="2"/>
      <c r="K67" s="2"/>
    </row>
  </sheetData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51</v>
      </c>
      <c r="C1" s="3"/>
      <c r="D1" s="3"/>
      <c r="F1"/>
      <c r="G1" s="4" t="s">
        <v>1</v>
      </c>
      <c r="H1" s="5">
        <v>605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84</v>
      </c>
      <c r="C2" s="7"/>
      <c r="D2" s="7"/>
      <c r="E2" s="7"/>
      <c r="J2" s="8" t="s">
        <v>85</v>
      </c>
      <c r="K2" s="9" t="s">
        <v>68</v>
      </c>
      <c r="L2" s="10"/>
      <c r="M2" s="6"/>
      <c r="N2" s="6" t="s">
        <v>7</v>
      </c>
      <c r="O2" s="6" t="s">
        <v>86</v>
      </c>
      <c r="P2" s="6" t="s">
        <v>87</v>
      </c>
      <c r="Q2" s="6" t="s">
        <v>60</v>
      </c>
      <c r="R2" s="6" t="s">
        <v>88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89</v>
      </c>
      <c r="C3" s="7"/>
      <c r="D3" s="7"/>
      <c r="E3" s="7"/>
      <c r="G3" s="11" t="s">
        <v>12</v>
      </c>
      <c r="H3" s="12" t="s">
        <v>90</v>
      </c>
      <c r="J3" s="13" t="str">
        <f>IF(K2=0,"",IF(K2=N2,O2,IF(K2=N3,O3,IF(K2=N4,O4,O5))))</f>
        <v>CEFOR SPRL</v>
      </c>
      <c r="K3" s="6"/>
      <c r="L3" s="14"/>
      <c r="M3" s="6"/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91</v>
      </c>
      <c r="C4" s="7"/>
      <c r="D4" s="7"/>
      <c r="E4" s="7"/>
      <c r="J4" s="13" t="str">
        <f>IF(K2=0,"",IF(K2=N2,P2,IF(K2=N3,P3,IF(K2=N4,P4,P5))))</f>
        <v>Bd Cauchy 9/10</v>
      </c>
      <c r="K4" s="6"/>
      <c r="L4" s="14"/>
      <c r="M4" s="6"/>
      <c r="N4" s="6" t="s">
        <v>63</v>
      </c>
      <c r="O4" s="6" t="s">
        <v>64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5000 NAMUR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92</v>
      </c>
      <c r="C6" s="7"/>
      <c r="J6" s="15" t="s">
        <v>6</v>
      </c>
      <c r="K6" s="16" t="str">
        <f>IF(K2=0,"",IF(K2=N2,R2,IF(K2=N3,R3,IF(K2=N4,R4,R5))))</f>
        <v>BE-556-181-073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93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14</v>
      </c>
      <c r="B8" s="7"/>
      <c r="C8" s="7" t="s">
        <v>54</v>
      </c>
      <c r="G8" s="18" t="s">
        <v>16</v>
      </c>
      <c r="H8" s="2" t="s">
        <v>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29"/>
      <c r="R11" s="3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0">
        <v>3</v>
      </c>
      <c r="R12" s="41" t="s">
        <v>94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7" customFormat="1" ht="13.5" thickBot="1">
      <c r="A13" s="43">
        <v>25</v>
      </c>
      <c r="B13" s="44" t="s">
        <v>75</v>
      </c>
      <c r="C13" s="45" t="s">
        <v>95</v>
      </c>
      <c r="D13" s="45"/>
      <c r="E13" s="45"/>
      <c r="F13" s="46"/>
      <c r="G13" s="143">
        <v>13.5</v>
      </c>
      <c r="H13" s="148">
        <f>IF(A13=0,"",A13*G13)</f>
        <v>337.5</v>
      </c>
      <c r="I13" s="49">
        <v>5</v>
      </c>
      <c r="J13" s="143">
        <f>IF(I13=0,"",ROUND(H13*I13/100,2))</f>
        <v>16.88</v>
      </c>
      <c r="K13" s="144">
        <f aca="true" t="shared" si="0" ref="K13:K18">IF(H13="","",IF(J13="",H13,H13-J13))</f>
        <v>320.62</v>
      </c>
      <c r="L13" s="52">
        <v>1</v>
      </c>
      <c r="M13" s="6"/>
      <c r="N13" s="53">
        <v>1</v>
      </c>
      <c r="O13" s="54">
        <f>IF($L$13=1,$K$13,0)</f>
        <v>320.62</v>
      </c>
      <c r="P13" s="54">
        <f>IF($L$13=2,$K$13,0)</f>
        <v>0</v>
      </c>
      <c r="Q13" s="54">
        <f>IF($L$13=3,$K$13,0)</f>
        <v>0</v>
      </c>
      <c r="R13" s="54">
        <f>IF($L$13="E",$K$13,0)</f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58" customFormat="1" ht="12.75">
      <c r="A14" s="43">
        <v>10</v>
      </c>
      <c r="B14" s="44" t="s">
        <v>77</v>
      </c>
      <c r="C14" s="45" t="s">
        <v>78</v>
      </c>
      <c r="D14" s="45"/>
      <c r="E14" s="45"/>
      <c r="F14" s="46"/>
      <c r="G14" s="143">
        <v>3.32</v>
      </c>
      <c r="H14" s="148">
        <f>IF(A14=0,"",A14*G14)</f>
        <v>33.199999999999996</v>
      </c>
      <c r="I14" s="49">
        <v>15</v>
      </c>
      <c r="J14" s="143">
        <f>IF(I14=0,"",ROUND(H14*I14/100,2))</f>
        <v>4.98</v>
      </c>
      <c r="K14" s="144">
        <f t="shared" si="0"/>
        <v>28.219999999999995</v>
      </c>
      <c r="L14" s="52">
        <v>3</v>
      </c>
      <c r="M14" s="6"/>
      <c r="N14" s="53">
        <v>2</v>
      </c>
      <c r="O14" s="54">
        <f>IF($L$14=1,$K$14,0)</f>
        <v>0</v>
      </c>
      <c r="P14" s="54">
        <f>IF($L$14=2,$K$14,0)</f>
        <v>0</v>
      </c>
      <c r="Q14" s="54">
        <f>IF($L$14=3,$K$14,0)</f>
        <v>28.219999999999995</v>
      </c>
      <c r="R14" s="54">
        <f>IF($L$14="E",$K$14,0)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58" customFormat="1" ht="12.75">
      <c r="A15" s="149"/>
      <c r="B15" s="44"/>
      <c r="C15" s="45"/>
      <c r="D15" s="45"/>
      <c r="E15" s="45"/>
      <c r="F15" s="46"/>
      <c r="G15" s="143"/>
      <c r="H15" s="148"/>
      <c r="I15" s="49"/>
      <c r="J15" s="143">
        <f>IF(I15=0,"",ROUND(H15*I15/100,0))</f>
      </c>
      <c r="K15" s="144">
        <f t="shared" si="0"/>
      </c>
      <c r="L15" s="52" t="s">
        <v>96</v>
      </c>
      <c r="M15" s="6"/>
      <c r="N15" s="53">
        <v>3</v>
      </c>
      <c r="O15" s="54">
        <f>IF($L$15=1,$K$15,0)</f>
        <v>0</v>
      </c>
      <c r="P15" s="54">
        <f>IF($L$15=2,$K$15,0)</f>
        <v>0</v>
      </c>
      <c r="Q15" s="54">
        <f>IF($L$15=3,$K$15,0)</f>
        <v>0</v>
      </c>
      <c r="R15" s="54">
        <f>IF($L$15="E",$K$15,0)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8" customFormat="1" ht="12.75">
      <c r="A16" s="149"/>
      <c r="B16" s="44"/>
      <c r="C16" s="45"/>
      <c r="D16" s="45"/>
      <c r="E16" s="45"/>
      <c r="F16" s="46"/>
      <c r="G16" s="143"/>
      <c r="H16" s="148">
        <f>IF(A16=0,"",A16*G16)</f>
      </c>
      <c r="I16" s="49"/>
      <c r="J16" s="143">
        <f>IF(I16=0,"",ROUND(H16*I16/100,0))</f>
      </c>
      <c r="K16" s="144">
        <f t="shared" si="0"/>
      </c>
      <c r="L16" s="52"/>
      <c r="M16" s="6"/>
      <c r="N16" s="53">
        <v>4</v>
      </c>
      <c r="O16" s="54">
        <f>IF($L$16=1,$K$16,0)</f>
        <v>0</v>
      </c>
      <c r="P16" s="54">
        <f>IF($L$16=2,$K$16,0)</f>
        <v>0</v>
      </c>
      <c r="Q16" s="54">
        <f>IF($L$16=3,$K$16,0)</f>
        <v>0</v>
      </c>
      <c r="R16" s="54">
        <f>IF($L$16="E",$K$16,0)</f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7" customFormat="1" ht="12.75">
      <c r="A17" s="149"/>
      <c r="B17" s="44"/>
      <c r="C17" s="45"/>
      <c r="D17" s="45"/>
      <c r="E17" s="45"/>
      <c r="F17" s="46"/>
      <c r="G17" s="143"/>
      <c r="H17" s="148">
        <f>IF(A17=0,"",A17*G17)</f>
      </c>
      <c r="I17" s="49"/>
      <c r="J17" s="143">
        <f>IF(I17=0,"",ROUND(H17*I17/100,0))</f>
      </c>
      <c r="K17" s="144">
        <f t="shared" si="0"/>
      </c>
      <c r="L17" s="52"/>
      <c r="M17" s="6"/>
      <c r="N17" s="53">
        <v>5</v>
      </c>
      <c r="O17" s="54">
        <f>IF($L$17=1,$K$17,0)</f>
        <v>0</v>
      </c>
      <c r="P17" s="54">
        <f>IF($L$17=2,$K$17,0)</f>
        <v>0</v>
      </c>
      <c r="Q17" s="54">
        <f>IF($L$17=3,$K$17,0)</f>
        <v>0</v>
      </c>
      <c r="R17" s="54">
        <f>IF($L$17="E",$K$17,0)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7" customFormat="1" ht="13.5" thickBot="1">
      <c r="A18" s="149"/>
      <c r="B18" s="44">
        <v>1</v>
      </c>
      <c r="C18" s="45" t="s">
        <v>97</v>
      </c>
      <c r="D18" s="45"/>
      <c r="E18" s="45"/>
      <c r="F18" s="46"/>
      <c r="G18" s="143"/>
      <c r="H18" s="148">
        <f>IF(A18=0,"",A18*G18)</f>
      </c>
      <c r="I18" s="49"/>
      <c r="J18" s="143">
        <f>IF(I18=0,"",ROUND(H18*I18/100,0))</f>
      </c>
      <c r="K18" s="144">
        <f t="shared" si="0"/>
      </c>
      <c r="L18" s="52"/>
      <c r="M18" s="6"/>
      <c r="N18" s="53">
        <v>6</v>
      </c>
      <c r="O18" s="54">
        <f>IF($L$18=1,$K$18,0)</f>
        <v>0</v>
      </c>
      <c r="P18" s="54">
        <f>IF($L$18=2,$K$18,0)</f>
        <v>0</v>
      </c>
      <c r="Q18" s="54">
        <f>IF($L$18=3,$K$18,0)</f>
        <v>0</v>
      </c>
      <c r="R18" s="54">
        <f>IF($L$18="E",$K$18,0)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63" customFormat="1" ht="14.25" thickBot="1" thickTop="1">
      <c r="A19" s="59"/>
      <c r="B19" s="60"/>
      <c r="C19" s="61"/>
      <c r="D19" s="61"/>
      <c r="E19" s="61"/>
      <c r="F19" s="62"/>
      <c r="G19" s="146"/>
      <c r="H19" s="150">
        <f>IF(SUM(H13:H18)=0,"",SUM(H13:H18))</f>
        <v>370.7</v>
      </c>
      <c r="J19" s="146">
        <f>IF(SUM(J13:J18)=0,"",SUM(J13:J18))</f>
        <v>21.86</v>
      </c>
      <c r="K19" s="147">
        <f>IF(SUM(K13:L18)=0,"",SUM(K13:K18))</f>
        <v>348.84</v>
      </c>
      <c r="L19" s="67"/>
      <c r="M19" s="6"/>
      <c r="N19" s="68"/>
      <c r="O19" s="68">
        <f>SUM(O13:O18)</f>
        <v>320.62</v>
      </c>
      <c r="P19" s="68">
        <f>SUM(P13:P18)</f>
        <v>0</v>
      </c>
      <c r="Q19" s="68">
        <f>SUM(Q13:Q18)</f>
        <v>28.219999999999995</v>
      </c>
      <c r="R19" s="68">
        <f>SUM(R13:R18)</f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3" s="74" customFormat="1" ht="7.5" customHeight="1" thickBot="1" thickTop="1">
      <c r="A20" s="71">
        <v>1</v>
      </c>
      <c r="B20" s="72"/>
      <c r="C20" s="73">
        <v>2</v>
      </c>
      <c r="D20" s="73"/>
      <c r="E20" s="73"/>
      <c r="F20" s="72"/>
      <c r="G20" s="74">
        <v>3</v>
      </c>
      <c r="H20" s="75">
        <v>4</v>
      </c>
      <c r="I20" s="76">
        <v>5</v>
      </c>
      <c r="J20" s="76">
        <v>6</v>
      </c>
      <c r="K20" s="77">
        <v>7</v>
      </c>
      <c r="L20" s="78">
        <v>8</v>
      </c>
      <c r="M20" s="79"/>
      <c r="N20" s="6"/>
      <c r="O20" s="6"/>
      <c r="P20" s="6"/>
      <c r="Q20" s="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47" customFormat="1" ht="22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2" s="6" customFormat="1" ht="14.25" thickBot="1" thickTop="1">
      <c r="A22" s="80" t="s">
        <v>25</v>
      </c>
      <c r="B22" s="81" t="s">
        <v>30</v>
      </c>
      <c r="C22" s="82"/>
      <c r="D22" s="21" t="s">
        <v>31</v>
      </c>
      <c r="E22" s="21"/>
      <c r="F22" s="25" t="s">
        <v>32</v>
      </c>
      <c r="G22" s="21" t="s">
        <v>33</v>
      </c>
      <c r="H22" s="83"/>
      <c r="I22" s="84" t="s">
        <v>34</v>
      </c>
      <c r="J22" s="84"/>
      <c r="K22" s="85" t="s">
        <v>35</v>
      </c>
      <c r="L22" s="26" t="s">
        <v>28</v>
      </c>
    </row>
    <row r="23" spans="1:44" s="94" customFormat="1" ht="14.25" thickBot="1" thickTop="1">
      <c r="A23" s="86"/>
      <c r="B23" s="87"/>
      <c r="C23" s="88"/>
      <c r="D23" s="89" t="s">
        <v>26</v>
      </c>
      <c r="E23" s="57" t="s">
        <v>27</v>
      </c>
      <c r="F23" s="90" t="s">
        <v>36</v>
      </c>
      <c r="G23" s="89" t="s">
        <v>37</v>
      </c>
      <c r="H23" s="91" t="s">
        <v>38</v>
      </c>
      <c r="I23" s="92"/>
      <c r="J23" s="92"/>
      <c r="K23" s="36"/>
      <c r="L23" s="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7" customFormat="1" ht="13.5" thickBot="1">
      <c r="A24" s="95">
        <v>1</v>
      </c>
      <c r="B24" s="151">
        <f>IF(O19=0,"",O19)</f>
        <v>320.62</v>
      </c>
      <c r="C24" s="152"/>
      <c r="D24" s="58"/>
      <c r="E24" s="153">
        <f>IF(O19=0,"",ROUND(B24*($D$25/100),0))</f>
        <v>0</v>
      </c>
      <c r="F24" s="144">
        <f>IF(O$19=0,"",B24-E24)</f>
        <v>320.62</v>
      </c>
      <c r="G24" s="154"/>
      <c r="H24" s="148"/>
      <c r="I24" s="155"/>
      <c r="J24" s="155">
        <v>7.5</v>
      </c>
      <c r="K24" s="144">
        <f>IF(O$19=0,"",F24+H24+J24)</f>
        <v>328.12</v>
      </c>
      <c r="L24" s="156">
        <f>IF(O19=0,"",ROUND(B32*K24,2))</f>
        <v>19.69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2</v>
      </c>
      <c r="B25" s="157">
        <f>IF(P19=0,"",P19)</f>
      </c>
      <c r="C25" s="158"/>
      <c r="D25" s="102"/>
      <c r="E25" s="153">
        <f>IF(P19=0,"",ROUND(B25*$D$25/100,0))</f>
      </c>
      <c r="F25" s="144">
        <f>IF(P$19=0,"",B25-E25)</f>
      </c>
      <c r="G25" s="159"/>
      <c r="H25" s="148"/>
      <c r="I25" s="155"/>
      <c r="J25" s="155"/>
      <c r="K25" s="144">
        <f>IF(P$19=0,"",F25+H25+J25)</f>
      </c>
      <c r="L25" s="156">
        <f>IF(P19=0,"",ROUND(B33*K25,0))</f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2.75">
      <c r="A26" s="95">
        <v>3</v>
      </c>
      <c r="B26" s="157">
        <f>IF(Q19=0,"",Q19)</f>
        <v>28.219999999999995</v>
      </c>
      <c r="C26" s="158"/>
      <c r="D26" s="102"/>
      <c r="E26" s="153">
        <f>IF(Q19=0,"",ROUND(B26*$D$25/100,0))</f>
        <v>0</v>
      </c>
      <c r="F26" s="144">
        <f>IF(Q$19=0,"",B26-E26)</f>
        <v>28.219999999999995</v>
      </c>
      <c r="G26" s="159"/>
      <c r="H26" s="148"/>
      <c r="I26" s="155"/>
      <c r="J26" s="155"/>
      <c r="K26" s="144">
        <f>IF(Q$19=0,"",F26+H26+J26)</f>
        <v>28.219999999999995</v>
      </c>
      <c r="L26" s="156">
        <f>IF(Q19=0,"",ROUND(B34*K26,2))</f>
        <v>5.93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58" customFormat="1" ht="13.5" thickBot="1">
      <c r="A27" s="95" t="s">
        <v>39</v>
      </c>
      <c r="B27" s="160">
        <f>IF(R19=0,"",R19)</f>
      </c>
      <c r="C27" s="161"/>
      <c r="D27" s="104"/>
      <c r="E27" s="153">
        <f>IF(R19=0,"",ROUND(B27*$D$25/100,0))</f>
      </c>
      <c r="F27" s="144">
        <f>IF(R$19=0,"",B27-E27)</f>
      </c>
      <c r="G27" s="154"/>
      <c r="H27" s="148"/>
      <c r="I27" s="155"/>
      <c r="J27" s="155"/>
      <c r="K27" s="144">
        <f>IF(R$19=0,"",F27+H27+J27)</f>
      </c>
      <c r="L27" s="156">
        <f>IF(R19=0,"",0)</f>
      </c>
      <c r="M27" s="6"/>
      <c r="N27" s="79"/>
      <c r="O27" s="79"/>
      <c r="P27" s="79"/>
      <c r="Q27" s="7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63" customFormat="1" ht="14.25" thickBot="1" thickTop="1">
      <c r="A28" s="105"/>
      <c r="B28" s="162">
        <f>IF(SUM(B24:B27)=0,"",SUM(B24:B27))</f>
        <v>348.84</v>
      </c>
      <c r="C28" s="163"/>
      <c r="E28" s="164">
        <f>SUM(E24:E27)</f>
        <v>0</v>
      </c>
      <c r="F28" s="165">
        <f>IF(SUM(F24:F27)=0,"",SUM(F24:F27))</f>
        <v>348.84</v>
      </c>
      <c r="G28" s="166">
        <v>0</v>
      </c>
      <c r="H28" s="167">
        <f>(SUM(H24:H27))</f>
        <v>0</v>
      </c>
      <c r="I28" s="168"/>
      <c r="J28" s="169">
        <f>IF(SUM(J24:J27)=0,"",SUM(J24:J27))</f>
        <v>7.5</v>
      </c>
      <c r="K28" s="170">
        <f>IF(SUM(K24:K27)=0,"",SUM(K24:K27))</f>
        <v>356.34</v>
      </c>
      <c r="L28" s="171">
        <f>IF(SUM(L24:L27)=0,"",SUM(L24:L27))</f>
        <v>25.62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74" customFormat="1" ht="7.5" customHeight="1" thickBot="1">
      <c r="A29" s="116">
        <v>9</v>
      </c>
      <c r="B29" s="117">
        <v>10</v>
      </c>
      <c r="C29" s="118"/>
      <c r="D29" s="74">
        <v>11</v>
      </c>
      <c r="E29" s="74">
        <v>12</v>
      </c>
      <c r="F29" s="77">
        <v>13</v>
      </c>
      <c r="G29" s="74">
        <v>14</v>
      </c>
      <c r="H29" s="75">
        <v>15</v>
      </c>
      <c r="I29" s="73">
        <v>16</v>
      </c>
      <c r="J29" s="73"/>
      <c r="K29" s="77">
        <v>17</v>
      </c>
      <c r="L29" s="78">
        <v>18</v>
      </c>
      <c r="M29" s="79"/>
      <c r="N29" s="6"/>
      <c r="O29" s="6"/>
      <c r="P29" s="6"/>
      <c r="Q29" s="6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4:44" s="45" customFormat="1" ht="22.5" customHeight="1" thickBot="1">
      <c r="D30" s="6"/>
      <c r="E30" s="6"/>
      <c r="F30" s="6"/>
      <c r="G30" s="6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7" customFormat="1" ht="14.25" thickBot="1" thickTop="1">
      <c r="A31" s="119" t="s">
        <v>25</v>
      </c>
      <c r="B31" s="120" t="s">
        <v>40</v>
      </c>
      <c r="C31" s="121"/>
      <c r="D31" s="2"/>
      <c r="E31" s="2"/>
      <c r="F31" s="2"/>
      <c r="G31" s="2"/>
      <c r="H31" s="8"/>
      <c r="I31" s="9"/>
      <c r="J31" s="9"/>
      <c r="K31" s="12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12" ht="15.75">
      <c r="A32" s="123">
        <v>1</v>
      </c>
      <c r="B32" s="124">
        <v>0.06</v>
      </c>
      <c r="C32" s="125"/>
      <c r="D32" s="2"/>
      <c r="E32" s="2"/>
      <c r="F32" s="2"/>
      <c r="G32" s="2"/>
      <c r="H32" s="126" t="s">
        <v>41</v>
      </c>
      <c r="I32" s="6"/>
      <c r="J32" s="127"/>
      <c r="K32" s="172">
        <f>IF(B28="","",B28+G28+H28+J28+L28)</f>
        <v>381.96</v>
      </c>
      <c r="L32" s="2"/>
    </row>
    <row r="33" spans="1:12" ht="13.5" thickBot="1">
      <c r="A33" s="123">
        <v>2</v>
      </c>
      <c r="B33" s="124">
        <v>0.12</v>
      </c>
      <c r="C33" s="125"/>
      <c r="D33" s="2"/>
      <c r="E33" s="2"/>
      <c r="F33" s="2"/>
      <c r="G33" s="2"/>
      <c r="H33" s="129" t="s">
        <v>42</v>
      </c>
      <c r="I33" s="130"/>
      <c r="J33" s="130"/>
      <c r="K33" s="131" t="s">
        <v>98</v>
      </c>
      <c r="L33" s="2"/>
    </row>
    <row r="34" spans="1:12" ht="15" customHeight="1" thickBot="1" thickTop="1">
      <c r="A34" s="132">
        <v>3</v>
      </c>
      <c r="B34" s="133">
        <v>0.21</v>
      </c>
      <c r="C34" s="134"/>
      <c r="D34" s="2"/>
      <c r="E34" s="2"/>
      <c r="F34" s="2"/>
      <c r="G34" s="2"/>
      <c r="H34" s="135" t="s">
        <v>99</v>
      </c>
      <c r="I34" s="135"/>
      <c r="J34" s="135"/>
      <c r="K34" s="173">
        <f>ROUND(K32/40.3399,2)</f>
        <v>9.47</v>
      </c>
      <c r="L34" s="174" t="s">
        <v>100</v>
      </c>
    </row>
    <row r="35" spans="1:12" ht="14.25" thickBot="1" thickTop="1">
      <c r="A35" s="2"/>
      <c r="B35" s="2"/>
      <c r="C35" s="2"/>
      <c r="D35" s="2"/>
      <c r="E35" s="136" t="s">
        <v>44</v>
      </c>
      <c r="F35" s="137"/>
      <c r="G35" s="137"/>
      <c r="H35" s="137" t="s">
        <v>45</v>
      </c>
      <c r="I35" s="137"/>
      <c r="J35" s="138">
        <f>E28</f>
        <v>0</v>
      </c>
      <c r="K35" s="175">
        <f>IF($B$28="","",$F$28+$G$28+$H$28+$J$28+$L$28)</f>
        <v>381.96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mergeCells count="5">
    <mergeCell ref="B28:C28"/>
    <mergeCell ref="B24:C24"/>
    <mergeCell ref="B25:C25"/>
    <mergeCell ref="B26:C26"/>
    <mergeCell ref="B27:C27"/>
  </mergeCells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5"/>
  <sheetViews>
    <sheetView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46</v>
      </c>
      <c r="C1" s="3"/>
      <c r="D1" s="3"/>
      <c r="F1"/>
      <c r="G1" s="4" t="s">
        <v>1</v>
      </c>
      <c r="H1" s="5">
        <v>18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48</v>
      </c>
      <c r="C2" s="7"/>
      <c r="D2" s="7"/>
      <c r="E2" s="7"/>
      <c r="J2" s="8" t="s">
        <v>85</v>
      </c>
      <c r="K2" s="9" t="s">
        <v>63</v>
      </c>
      <c r="L2" s="10"/>
      <c r="M2" s="6"/>
      <c r="N2" s="6" t="s">
        <v>7</v>
      </c>
      <c r="O2" s="6" t="s">
        <v>86</v>
      </c>
      <c r="P2" s="6" t="s">
        <v>87</v>
      </c>
      <c r="Q2" s="6" t="s">
        <v>60</v>
      </c>
      <c r="R2" s="6" t="s">
        <v>88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55</v>
      </c>
      <c r="C3" s="7"/>
      <c r="D3" s="7"/>
      <c r="E3" s="7"/>
      <c r="G3" s="11" t="s">
        <v>12</v>
      </c>
      <c r="H3" s="12" t="s">
        <v>101</v>
      </c>
      <c r="J3" s="13" t="str">
        <f>IF(K2=0,"",IF(K2=N2,O2,IF(K2=N3,O3,IF(K2=N4,O4,O5))))</f>
        <v>REVENTE</v>
      </c>
      <c r="K3" s="6"/>
      <c r="L3" s="14"/>
      <c r="M3" s="6"/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62</v>
      </c>
      <c r="C4" s="7"/>
      <c r="D4" s="7"/>
      <c r="E4" s="7"/>
      <c r="J4" s="13" t="str">
        <f>IF(K2=0,"",IF(K2=N2,P2,IF(K2=N3,P3,IF(K2=N4,P4,P5))))</f>
        <v>Rue de Saint-René,48</v>
      </c>
      <c r="K4" s="6"/>
      <c r="L4" s="14"/>
      <c r="M4" s="6"/>
      <c r="N4" s="6" t="s">
        <v>63</v>
      </c>
      <c r="O4" s="6" t="s">
        <v>102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5020 GEMBLOUX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71</v>
      </c>
      <c r="C6" s="7"/>
      <c r="J6" s="15" t="s">
        <v>6</v>
      </c>
      <c r="K6" s="16" t="str">
        <f>IF(K2=0,"",IF(K2=N2,R2,IF(K2=N3,R3,IF(K2=N4,R4,R5))))</f>
        <v>BE-414-129-768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72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14</v>
      </c>
      <c r="B8" s="7"/>
      <c r="C8" s="7" t="s">
        <v>73</v>
      </c>
      <c r="G8" s="18" t="s">
        <v>16</v>
      </c>
      <c r="H8" s="2" t="s">
        <v>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29"/>
      <c r="R11" s="3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0">
        <v>3</v>
      </c>
      <c r="R12" s="41" t="s">
        <v>94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7" customFormat="1" ht="13.5" thickBot="1">
      <c r="A13" s="149">
        <v>1</v>
      </c>
      <c r="B13" s="44"/>
      <c r="C13" s="45" t="s">
        <v>103</v>
      </c>
      <c r="D13" s="45"/>
      <c r="E13" s="45"/>
      <c r="F13" s="46"/>
      <c r="G13" s="143">
        <v>644.99</v>
      </c>
      <c r="H13" s="148">
        <f aca="true" t="shared" si="0" ref="H13:H18">IF(A13=0,"",A13*G13)</f>
        <v>644.99</v>
      </c>
      <c r="I13" s="49"/>
      <c r="J13" s="143">
        <f aca="true" t="shared" si="1" ref="J13:J18">IF(I13=0,"",ROUND(H13*I13/100,2))</f>
      </c>
      <c r="K13" s="144">
        <f aca="true" t="shared" si="2" ref="K13:K18">IF(H13="","",IF(J13="",H13,H13-J13))</f>
        <v>644.99</v>
      </c>
      <c r="L13" s="52">
        <v>3</v>
      </c>
      <c r="M13" s="6"/>
      <c r="N13" s="53">
        <v>1</v>
      </c>
      <c r="O13" s="176">
        <f>IF($L$13=1,$K$13,0)</f>
        <v>0</v>
      </c>
      <c r="P13" s="176">
        <f>IF($L$13=2,$K$13,0)</f>
        <v>0</v>
      </c>
      <c r="Q13" s="176">
        <f>IF($L$13=3,$K$13,0)</f>
        <v>644.99</v>
      </c>
      <c r="R13" s="176">
        <f>IF($L$13="E",$K$13,0)</f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58" customFormat="1" ht="12.75">
      <c r="A14" s="149">
        <v>1</v>
      </c>
      <c r="B14" s="177"/>
      <c r="C14" s="45" t="s">
        <v>104</v>
      </c>
      <c r="D14" s="45"/>
      <c r="E14" s="45"/>
      <c r="F14" s="46"/>
      <c r="G14" s="143">
        <v>495.79</v>
      </c>
      <c r="H14" s="148">
        <f t="shared" si="0"/>
        <v>495.79</v>
      </c>
      <c r="I14" s="49"/>
      <c r="J14" s="143">
        <f t="shared" si="1"/>
      </c>
      <c r="K14" s="144">
        <f t="shared" si="2"/>
        <v>495.79</v>
      </c>
      <c r="L14" s="52">
        <v>3</v>
      </c>
      <c r="M14" s="6"/>
      <c r="N14" s="53">
        <v>2</v>
      </c>
      <c r="O14" s="176">
        <f>IF($L$14=1,$K$14,0)</f>
        <v>0</v>
      </c>
      <c r="P14" s="176">
        <f>IF($L$14=2,$K$14,0)</f>
        <v>0</v>
      </c>
      <c r="Q14" s="176">
        <f>IF($L$14=3,$K$14,0)</f>
        <v>495.79</v>
      </c>
      <c r="R14" s="176">
        <f>IF($L$14="E",$K$14,0)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58" customFormat="1" ht="12.75">
      <c r="A15" s="149">
        <v>1</v>
      </c>
      <c r="B15" s="44"/>
      <c r="C15" s="45" t="s">
        <v>105</v>
      </c>
      <c r="D15" s="45"/>
      <c r="E15" s="45"/>
      <c r="F15" s="46"/>
      <c r="G15" s="143">
        <v>1041.15</v>
      </c>
      <c r="H15" s="148">
        <f t="shared" si="0"/>
        <v>1041.15</v>
      </c>
      <c r="I15" s="49"/>
      <c r="J15" s="143">
        <f t="shared" si="1"/>
      </c>
      <c r="K15" s="144">
        <f t="shared" si="2"/>
        <v>1041.15</v>
      </c>
      <c r="L15" s="52">
        <v>3</v>
      </c>
      <c r="M15" s="6"/>
      <c r="N15" s="53">
        <v>3</v>
      </c>
      <c r="O15" s="176">
        <f>IF($L$15=1,$K$15,0)</f>
        <v>0</v>
      </c>
      <c r="P15" s="176">
        <f>IF($L$15=2,$K$15,0)</f>
        <v>0</v>
      </c>
      <c r="Q15" s="176">
        <f>IF($L$15=3,$K$15,0)</f>
        <v>1041.15</v>
      </c>
      <c r="R15" s="176">
        <f>IF($L$15="E",$K$15,0)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8" customFormat="1" ht="12.75">
      <c r="A16" s="149"/>
      <c r="B16" s="44"/>
      <c r="C16" s="45"/>
      <c r="D16" s="45"/>
      <c r="E16" s="45"/>
      <c r="F16" s="46"/>
      <c r="G16" s="143"/>
      <c r="H16" s="148">
        <f t="shared" si="0"/>
      </c>
      <c r="I16" s="49"/>
      <c r="J16" s="143">
        <f t="shared" si="1"/>
      </c>
      <c r="K16" s="144">
        <f t="shared" si="2"/>
      </c>
      <c r="L16" s="52"/>
      <c r="M16" s="6"/>
      <c r="N16" s="53">
        <v>4</v>
      </c>
      <c r="O16" s="176">
        <f>IF($L$16=1,$K$16,0)</f>
        <v>0</v>
      </c>
      <c r="P16" s="176">
        <f>IF($L$16=2,$K$16,0)</f>
        <v>0</v>
      </c>
      <c r="Q16" s="176">
        <f>IF($L$16=3,$K$16,0)</f>
        <v>0</v>
      </c>
      <c r="R16" s="176">
        <f>IF($L$16="E",$K$16,0)</f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7" customFormat="1" ht="12.75">
      <c r="A17" s="149"/>
      <c r="B17" s="44"/>
      <c r="C17" s="45" t="s">
        <v>106</v>
      </c>
      <c r="D17" s="45"/>
      <c r="E17" s="45"/>
      <c r="F17" s="46"/>
      <c r="G17" s="143"/>
      <c r="H17" s="148">
        <f t="shared" si="0"/>
      </c>
      <c r="I17" s="49"/>
      <c r="J17" s="143">
        <f t="shared" si="1"/>
      </c>
      <c r="K17" s="144">
        <f t="shared" si="2"/>
      </c>
      <c r="L17" s="52"/>
      <c r="M17" s="6"/>
      <c r="N17" s="53">
        <v>5</v>
      </c>
      <c r="O17" s="176">
        <f>IF($L$17=1,$K$17,0)</f>
        <v>0</v>
      </c>
      <c r="P17" s="176">
        <f>IF($L$17=2,$K$17,0)</f>
        <v>0</v>
      </c>
      <c r="Q17" s="176">
        <f>IF($L$17=3,$K$17,0)</f>
        <v>0</v>
      </c>
      <c r="R17" s="176">
        <f>IF($L$17="E",$K$17,0)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7" customFormat="1" ht="13.5" thickBot="1">
      <c r="A18" s="149"/>
      <c r="B18" s="44"/>
      <c r="C18" s="45"/>
      <c r="D18" s="45"/>
      <c r="E18" s="45"/>
      <c r="F18" s="46"/>
      <c r="G18" s="143"/>
      <c r="H18" s="148">
        <f t="shared" si="0"/>
      </c>
      <c r="I18" s="49"/>
      <c r="J18" s="143">
        <f t="shared" si="1"/>
      </c>
      <c r="K18" s="144">
        <f t="shared" si="2"/>
      </c>
      <c r="L18" s="52"/>
      <c r="M18" s="6"/>
      <c r="N18" s="53">
        <v>6</v>
      </c>
      <c r="O18" s="176">
        <f>IF($L$18=1,$K$18,0)</f>
        <v>0</v>
      </c>
      <c r="P18" s="176">
        <f>IF($L$18=2,$K$18,0)</f>
        <v>0</v>
      </c>
      <c r="Q18" s="176">
        <f>IF($L$18=3,$K$18,0)</f>
        <v>0</v>
      </c>
      <c r="R18" s="176">
        <f>IF($L$18="E",$K$18,0)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63" customFormat="1" ht="14.25" thickBot="1" thickTop="1">
      <c r="A19" s="59"/>
      <c r="B19" s="60"/>
      <c r="C19" s="61"/>
      <c r="D19" s="61"/>
      <c r="E19" s="61"/>
      <c r="F19" s="62"/>
      <c r="G19" s="146"/>
      <c r="H19" s="150">
        <f>IF(SUM(H13:H18)=0,"",SUM(H13:H18))</f>
        <v>2181.9300000000003</v>
      </c>
      <c r="J19" s="146">
        <f>IF(SUM(J13:J18)=0,"",SUM(J13:J18))</f>
      </c>
      <c r="K19" s="147">
        <f>IF(SUM(K13:L18)=0,"",SUM(K13:K18))</f>
        <v>2181.9300000000003</v>
      </c>
      <c r="L19" s="67"/>
      <c r="M19" s="6"/>
      <c r="N19" s="68"/>
      <c r="O19" s="178">
        <f>SUM(O13:O18)</f>
        <v>0</v>
      </c>
      <c r="P19" s="178">
        <f>SUM(P13:P18)</f>
        <v>0</v>
      </c>
      <c r="Q19" s="178">
        <f>SUM(Q13:Q18)</f>
        <v>2181.9300000000003</v>
      </c>
      <c r="R19" s="178">
        <f>SUM(R13:R18)</f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3" s="74" customFormat="1" ht="7.5" customHeight="1" thickBot="1">
      <c r="A20" s="71">
        <v>1</v>
      </c>
      <c r="B20" s="72"/>
      <c r="C20" s="73">
        <v>2</v>
      </c>
      <c r="D20" s="73"/>
      <c r="E20" s="73"/>
      <c r="F20" s="72"/>
      <c r="G20" s="74">
        <v>3</v>
      </c>
      <c r="H20" s="75">
        <v>4</v>
      </c>
      <c r="I20" s="76">
        <v>5</v>
      </c>
      <c r="J20" s="76">
        <v>6</v>
      </c>
      <c r="K20" s="77">
        <v>7</v>
      </c>
      <c r="L20" s="78">
        <v>8</v>
      </c>
      <c r="M20" s="79"/>
      <c r="N20" s="6"/>
      <c r="O20" s="6"/>
      <c r="P20" s="6"/>
      <c r="Q20" s="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47" customFormat="1" ht="22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2" s="6" customFormat="1" ht="14.25" thickBot="1" thickTop="1">
      <c r="A22" s="80" t="s">
        <v>25</v>
      </c>
      <c r="B22" s="81" t="s">
        <v>30</v>
      </c>
      <c r="C22" s="82"/>
      <c r="D22" s="21" t="s">
        <v>31</v>
      </c>
      <c r="E22" s="21"/>
      <c r="F22" s="25" t="s">
        <v>32</v>
      </c>
      <c r="G22" s="21" t="s">
        <v>33</v>
      </c>
      <c r="H22" s="83"/>
      <c r="I22" s="84" t="s">
        <v>34</v>
      </c>
      <c r="J22" s="84"/>
      <c r="K22" s="85" t="s">
        <v>35</v>
      </c>
      <c r="L22" s="26" t="s">
        <v>28</v>
      </c>
    </row>
    <row r="23" spans="1:44" s="94" customFormat="1" ht="14.25" thickBot="1" thickTop="1">
      <c r="A23" s="86"/>
      <c r="B23" s="87"/>
      <c r="C23" s="88"/>
      <c r="D23" s="89" t="s">
        <v>26</v>
      </c>
      <c r="E23" s="57" t="s">
        <v>27</v>
      </c>
      <c r="F23" s="90" t="s">
        <v>36</v>
      </c>
      <c r="G23" s="89" t="s">
        <v>37</v>
      </c>
      <c r="H23" s="91" t="s">
        <v>38</v>
      </c>
      <c r="I23" s="92"/>
      <c r="J23" s="92"/>
      <c r="K23" s="36"/>
      <c r="L23" s="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7" customFormat="1" ht="13.5" thickBot="1">
      <c r="A24" s="95">
        <v>1</v>
      </c>
      <c r="B24" s="151">
        <f>IF(O19=0,"",O19)</f>
      </c>
      <c r="C24" s="152"/>
      <c r="D24" s="58"/>
      <c r="E24" s="153">
        <f>IF(O19=0,"",ROUND(B24*($D$25/100),2))</f>
      </c>
      <c r="F24" s="144">
        <f>IF(O$19=0,"",B24-E24)</f>
      </c>
      <c r="G24" s="99"/>
      <c r="H24" s="148"/>
      <c r="I24" s="100"/>
      <c r="J24" s="155"/>
      <c r="K24" s="144">
        <f>IF(O$19=0,"",F24+H24+J24)</f>
      </c>
      <c r="L24" s="156">
        <f>IF(O19=0,"",ROUND(B32*K24,2))</f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2</v>
      </c>
      <c r="B25" s="157">
        <f>IF(P19=0,"",P19)</f>
      </c>
      <c r="C25" s="158"/>
      <c r="D25" s="102">
        <v>3</v>
      </c>
      <c r="E25" s="153">
        <f>IF(P19=0,"",ROUND(B25*$D$25/100,2))</f>
      </c>
      <c r="F25" s="144">
        <f>IF(P$19=0,"",B25-E25)</f>
      </c>
      <c r="G25" s="103"/>
      <c r="H25" s="148"/>
      <c r="I25" s="100"/>
      <c r="J25" s="155"/>
      <c r="K25" s="144">
        <f>IF(P$19=0,"",F25+H25+J25)</f>
      </c>
      <c r="L25" s="156">
        <f>IF(P19=0,"",ROUND(B33*K25,2))</f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2.75">
      <c r="A26" s="95">
        <v>3</v>
      </c>
      <c r="B26" s="157">
        <f>IF(Q19=0,"",Q19)</f>
        <v>2181.9300000000003</v>
      </c>
      <c r="C26" s="158"/>
      <c r="D26" s="102"/>
      <c r="E26" s="153">
        <f>IF(Q19=0,"",ROUND(B26*$D$25/100,2))</f>
        <v>65.46</v>
      </c>
      <c r="F26" s="144">
        <f>IF(Q$19=0,"",B26-E26)</f>
        <v>2116.4700000000003</v>
      </c>
      <c r="G26" s="103"/>
      <c r="H26" s="148"/>
      <c r="I26" s="100"/>
      <c r="J26" s="155"/>
      <c r="K26" s="144">
        <f>IF(Q$19=0,"",F26+H26+J26)</f>
        <v>2116.4700000000003</v>
      </c>
      <c r="L26" s="156">
        <f>IF(Q19=0,"",ROUND(B34*K26,2))</f>
        <v>444.46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58" customFormat="1" ht="13.5" thickBot="1">
      <c r="A27" s="95" t="s">
        <v>39</v>
      </c>
      <c r="B27" s="160">
        <f>IF(R19=0,"",R19)</f>
      </c>
      <c r="C27" s="161"/>
      <c r="D27" s="104"/>
      <c r="E27" s="153">
        <f>IF(R19=0,"",ROUND(B27*$D$25/100,2))</f>
      </c>
      <c r="F27" s="144">
        <f>IF(R$19=0,"",B27-E27)</f>
      </c>
      <c r="G27" s="99"/>
      <c r="H27" s="148"/>
      <c r="I27" s="100"/>
      <c r="J27" s="155"/>
      <c r="K27" s="144">
        <f>IF(R$19=0,"",F27+H27+J27)</f>
      </c>
      <c r="L27" s="156">
        <f>IF(R19=0,"",0)</f>
      </c>
      <c r="M27" s="6"/>
      <c r="N27" s="79"/>
      <c r="O27" s="79"/>
      <c r="P27" s="79"/>
      <c r="Q27" s="7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63" customFormat="1" ht="14.25" thickBot="1" thickTop="1">
      <c r="A28" s="105"/>
      <c r="B28" s="162">
        <f>IF(SUM(B24:B27)=0,"",SUM(B24:B27))</f>
        <v>2181.9300000000003</v>
      </c>
      <c r="C28" s="163"/>
      <c r="E28" s="164">
        <f>IF(SUM(E24:E27)=0,"",SUM(E24:E27))</f>
        <v>65.46</v>
      </c>
      <c r="F28" s="165">
        <f>IF(SUM(F24:F27)=0,"",SUM(F24:F27))</f>
        <v>2116.4700000000003</v>
      </c>
      <c r="G28" s="166">
        <v>0</v>
      </c>
      <c r="H28" s="167">
        <f>(SUM(H24:H27))</f>
        <v>0</v>
      </c>
      <c r="I28" s="112"/>
      <c r="J28" s="169">
        <f>SUM(J24:J27)</f>
        <v>0</v>
      </c>
      <c r="K28" s="170">
        <f>IF(SUM(K24:K27)=0,"",SUM(K24:K27))</f>
        <v>2116.4700000000003</v>
      </c>
      <c r="L28" s="171">
        <f>IF(SUM(L24:L27)=0,"",SUM(L24:L27))</f>
        <v>444.46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74" customFormat="1" ht="7.5" customHeight="1" thickBot="1">
      <c r="A29" s="116">
        <v>9</v>
      </c>
      <c r="B29" s="117">
        <v>10</v>
      </c>
      <c r="C29" s="118"/>
      <c r="D29" s="74">
        <v>11</v>
      </c>
      <c r="E29" s="74">
        <v>12</v>
      </c>
      <c r="F29" s="77">
        <v>13</v>
      </c>
      <c r="G29" s="74">
        <v>14</v>
      </c>
      <c r="H29" s="75">
        <v>15</v>
      </c>
      <c r="I29" s="73">
        <v>16</v>
      </c>
      <c r="J29" s="73"/>
      <c r="K29" s="77">
        <v>17</v>
      </c>
      <c r="L29" s="78">
        <v>18</v>
      </c>
      <c r="M29" s="79"/>
      <c r="N29" s="6"/>
      <c r="O29" s="6"/>
      <c r="P29" s="6"/>
      <c r="Q29" s="6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4:44" s="45" customFormat="1" ht="22.5" customHeight="1" thickBot="1">
      <c r="D30" s="6"/>
      <c r="E30" s="6"/>
      <c r="F30" s="6"/>
      <c r="G30" s="6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7" customFormat="1" ht="14.25" thickBot="1" thickTop="1">
      <c r="A31" s="119" t="s">
        <v>25</v>
      </c>
      <c r="B31" s="120" t="s">
        <v>40</v>
      </c>
      <c r="C31" s="121"/>
      <c r="D31" s="2"/>
      <c r="E31" s="2"/>
      <c r="F31" s="2"/>
      <c r="G31" s="2"/>
      <c r="H31" s="8"/>
      <c r="I31" s="9"/>
      <c r="J31" s="9"/>
      <c r="K31" s="12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12" ht="15.75">
      <c r="A32" s="123">
        <v>1</v>
      </c>
      <c r="B32" s="124">
        <v>0.06</v>
      </c>
      <c r="C32" s="125"/>
      <c r="D32" s="2"/>
      <c r="E32" s="2"/>
      <c r="F32" s="2"/>
      <c r="G32" s="2"/>
      <c r="H32" s="126" t="s">
        <v>41</v>
      </c>
      <c r="I32" s="6"/>
      <c r="J32" s="127"/>
      <c r="K32" s="172">
        <f>IF(B28="","",B28+G28+H28+J28+L28)</f>
        <v>2626.3900000000003</v>
      </c>
      <c r="L32" s="2"/>
    </row>
    <row r="33" spans="1:12" ht="15" customHeight="1" thickBot="1">
      <c r="A33" s="123">
        <v>2</v>
      </c>
      <c r="B33" s="124">
        <v>0.12</v>
      </c>
      <c r="C33" s="125"/>
      <c r="D33" s="2"/>
      <c r="E33" s="2"/>
      <c r="F33" s="2"/>
      <c r="G33" s="2"/>
      <c r="H33" s="129" t="s">
        <v>42</v>
      </c>
      <c r="I33" s="130"/>
      <c r="J33" s="130"/>
      <c r="K33" s="179" t="s">
        <v>100</v>
      </c>
      <c r="L33" s="2"/>
    </row>
    <row r="34" spans="1:12" ht="14.25" thickBot="1" thickTop="1">
      <c r="A34" s="132">
        <v>3</v>
      </c>
      <c r="B34" s="133">
        <v>0.21</v>
      </c>
      <c r="C34" s="134"/>
      <c r="D34" s="2"/>
      <c r="E34" s="2"/>
      <c r="F34" s="2"/>
      <c r="G34" s="2"/>
      <c r="H34" s="135"/>
      <c r="I34" s="135"/>
      <c r="J34" s="180"/>
      <c r="K34" s="135"/>
      <c r="L34" s="2"/>
    </row>
    <row r="35" spans="1:12" ht="14.25" thickBot="1" thickTop="1">
      <c r="A35" s="2"/>
      <c r="B35" s="2"/>
      <c r="C35" s="2"/>
      <c r="D35" s="2"/>
      <c r="E35" s="136" t="s">
        <v>44</v>
      </c>
      <c r="F35" s="137"/>
      <c r="G35" s="137" t="s">
        <v>107</v>
      </c>
      <c r="H35" s="137" t="s">
        <v>45</v>
      </c>
      <c r="I35" s="137"/>
      <c r="J35" s="181">
        <f>E28</f>
        <v>65.46</v>
      </c>
      <c r="K35" s="175">
        <f>IF($B$28="","",$F$28+$G$28+$H$28+$J$28+$L$28)</f>
        <v>2560.9300000000003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mergeCells count="5">
    <mergeCell ref="B28:C28"/>
    <mergeCell ref="B24:C24"/>
    <mergeCell ref="B25:C25"/>
    <mergeCell ref="B26:C26"/>
    <mergeCell ref="B27:C27"/>
  </mergeCells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"/>
  <sheetViews>
    <sheetView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46</v>
      </c>
      <c r="C1" s="3"/>
      <c r="D1" s="3"/>
      <c r="F1"/>
      <c r="G1" s="4" t="s">
        <v>1</v>
      </c>
      <c r="H1" s="5">
        <v>44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48</v>
      </c>
      <c r="C2" s="7"/>
      <c r="D2" s="7"/>
      <c r="E2" s="7"/>
      <c r="J2" s="8" t="s">
        <v>85</v>
      </c>
      <c r="K2" s="9" t="s">
        <v>7</v>
      </c>
      <c r="L2" s="10"/>
      <c r="M2" s="6"/>
      <c r="N2" s="6" t="s">
        <v>7</v>
      </c>
      <c r="O2" s="6" t="s">
        <v>86</v>
      </c>
      <c r="P2" s="6" t="s">
        <v>87</v>
      </c>
      <c r="Q2" s="6" t="s">
        <v>60</v>
      </c>
      <c r="R2" s="6" t="s">
        <v>88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55</v>
      </c>
      <c r="C3" s="7"/>
      <c r="D3" s="7"/>
      <c r="E3" s="7"/>
      <c r="G3" s="11" t="s">
        <v>12</v>
      </c>
      <c r="H3" s="12" t="s">
        <v>108</v>
      </c>
      <c r="J3" s="13" t="str">
        <f>IF(K2=0,"",IF(K2=N2,O2,IF(K2=N3,O3,IF(K2=N4,O4,O5))))</f>
        <v>DANIELOU</v>
      </c>
      <c r="K3" s="6"/>
      <c r="L3" s="14"/>
      <c r="M3" s="6"/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62</v>
      </c>
      <c r="C4" s="7"/>
      <c r="D4" s="7"/>
      <c r="E4" s="7"/>
      <c r="J4" s="13" t="str">
        <f>IF(K2=0,"",IF(K2=N2,P2,IF(K2=N3,P3,IF(K2=N4,P4,P5))))</f>
        <v>rue de Nevez</v>
      </c>
      <c r="K4" s="6"/>
      <c r="L4" s="14"/>
      <c r="M4" s="6"/>
      <c r="N4" s="6" t="s">
        <v>63</v>
      </c>
      <c r="O4" s="6" t="s">
        <v>64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1000 BRUXELLES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71</v>
      </c>
      <c r="C6" s="7"/>
      <c r="J6" s="15" t="s">
        <v>6</v>
      </c>
      <c r="K6" s="16" t="str">
        <f>IF(K2=0,"",IF(K2=N2,R2,IF(K2=N3,R3,IF(K2=N4,R4,R5))))</f>
        <v>BE 425.989.356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72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14</v>
      </c>
      <c r="B8" s="7"/>
      <c r="C8" s="7" t="s">
        <v>73</v>
      </c>
      <c r="G8" s="18" t="s">
        <v>16</v>
      </c>
      <c r="H8" s="2" t="s">
        <v>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29"/>
      <c r="R11" s="3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0">
        <v>3</v>
      </c>
      <c r="R12" s="41" t="s">
        <v>94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7" customFormat="1" ht="13.5" thickBot="1">
      <c r="A13" s="43">
        <v>350</v>
      </c>
      <c r="B13" s="44" t="s">
        <v>75</v>
      </c>
      <c r="C13" s="45" t="s">
        <v>109</v>
      </c>
      <c r="D13" s="45"/>
      <c r="E13" s="45"/>
      <c r="F13" s="46"/>
      <c r="G13" s="143">
        <v>6.75</v>
      </c>
      <c r="H13" s="148">
        <f aca="true" t="shared" si="0" ref="H13:H18">IF(A13=0,"",A13*G13)</f>
        <v>2362.5</v>
      </c>
      <c r="I13" s="49">
        <v>10</v>
      </c>
      <c r="J13" s="143">
        <f>IF(I13=0,"",ROUND(H13*I13/100,2))</f>
        <v>236.25</v>
      </c>
      <c r="K13" s="144">
        <f aca="true" t="shared" si="1" ref="K13:K18">IF(H13="","",IF(J13="",H13,H13-J13))</f>
        <v>2126.25</v>
      </c>
      <c r="L13" s="52">
        <v>1</v>
      </c>
      <c r="M13" s="6"/>
      <c r="N13" s="53">
        <v>1</v>
      </c>
      <c r="O13" s="54">
        <f>IF($L$13=1,$K$13,0)</f>
        <v>2126.25</v>
      </c>
      <c r="P13" s="54">
        <f>IF($L$13=2,$K$13,0)</f>
        <v>0</v>
      </c>
      <c r="Q13" s="54">
        <f>IF($L$13=3,$K$13,0)</f>
        <v>0</v>
      </c>
      <c r="R13" s="54">
        <f>IF($L$13="E",$K$13,0)</f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58" customFormat="1" ht="12.75">
      <c r="A14" s="43">
        <v>110</v>
      </c>
      <c r="B14" s="44" t="s">
        <v>75</v>
      </c>
      <c r="C14" s="45" t="s">
        <v>110</v>
      </c>
      <c r="D14" s="45"/>
      <c r="E14" s="45"/>
      <c r="F14" s="46"/>
      <c r="G14" s="143">
        <v>2.4</v>
      </c>
      <c r="H14" s="148">
        <f t="shared" si="0"/>
        <v>264</v>
      </c>
      <c r="I14" s="49">
        <v>5</v>
      </c>
      <c r="J14" s="143">
        <f>IF(I14=0,"",ROUND(H14*I14/100,2))</f>
        <v>13.2</v>
      </c>
      <c r="K14" s="144">
        <f t="shared" si="1"/>
        <v>250.8</v>
      </c>
      <c r="L14" s="52">
        <v>2</v>
      </c>
      <c r="M14" s="6"/>
      <c r="N14" s="53">
        <v>2</v>
      </c>
      <c r="O14" s="54">
        <f>IF($L$14=1,$K$14,0)</f>
        <v>0</v>
      </c>
      <c r="P14" s="54">
        <f>IF($L$14=2,$K$14,0)</f>
        <v>250.8</v>
      </c>
      <c r="Q14" s="54">
        <f>IF($L$14=3,$K$14,0)</f>
        <v>0</v>
      </c>
      <c r="R14" s="54">
        <f>IF($L$14="E",$K$14,0)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58" customFormat="1" ht="12.75">
      <c r="A15" s="149">
        <v>60</v>
      </c>
      <c r="B15" s="44" t="s">
        <v>111</v>
      </c>
      <c r="C15" s="45" t="s">
        <v>112</v>
      </c>
      <c r="D15" s="45"/>
      <c r="E15" s="45"/>
      <c r="F15" s="46"/>
      <c r="G15" s="143">
        <v>1.25</v>
      </c>
      <c r="H15" s="148">
        <f t="shared" si="0"/>
        <v>75</v>
      </c>
      <c r="I15" s="49">
        <v>5</v>
      </c>
      <c r="J15" s="143">
        <f>IF(I15=0,"",ROUND(H15*I15/100,2))</f>
        <v>3.75</v>
      </c>
      <c r="K15" s="144">
        <f t="shared" si="1"/>
        <v>71.25</v>
      </c>
      <c r="L15" s="52">
        <v>1</v>
      </c>
      <c r="M15" s="6"/>
      <c r="N15" s="53">
        <v>3</v>
      </c>
      <c r="O15" s="54">
        <f>IF($L$15=1,$K$15,0)</f>
        <v>71.25</v>
      </c>
      <c r="P15" s="54">
        <f>IF($L$15=2,$K$15,0)</f>
        <v>0</v>
      </c>
      <c r="Q15" s="54">
        <f>IF($L$15=3,$K$15,0)</f>
        <v>0</v>
      </c>
      <c r="R15" s="54">
        <f>IF($L$15="E",$K$15,0)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8" customFormat="1" ht="12.75">
      <c r="A16" s="149">
        <v>110</v>
      </c>
      <c r="B16" s="44" t="s">
        <v>75</v>
      </c>
      <c r="C16" s="45" t="s">
        <v>113</v>
      </c>
      <c r="D16" s="45"/>
      <c r="E16" s="45"/>
      <c r="F16" s="46"/>
      <c r="G16" s="143">
        <v>6.25</v>
      </c>
      <c r="H16" s="148">
        <f t="shared" si="0"/>
        <v>687.5</v>
      </c>
      <c r="I16" s="49">
        <v>10</v>
      </c>
      <c r="J16" s="143">
        <f>IF(I16=0,"",ROUND(H16*I16/100,2))</f>
        <v>68.75</v>
      </c>
      <c r="K16" s="144">
        <f t="shared" si="1"/>
        <v>618.75</v>
      </c>
      <c r="L16" s="52">
        <v>1</v>
      </c>
      <c r="M16" s="6"/>
      <c r="N16" s="53">
        <v>4</v>
      </c>
      <c r="O16" s="54">
        <f>IF($L$16=1,$K$16,0)</f>
        <v>618.75</v>
      </c>
      <c r="P16" s="54">
        <f>IF($L$16=2,$K$16,0)</f>
        <v>0</v>
      </c>
      <c r="Q16" s="54">
        <f>IF($L$16=3,$K$16,0)</f>
        <v>0</v>
      </c>
      <c r="R16" s="54">
        <f>IF($L$16="E",$K$16,0)</f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7" customFormat="1" ht="12.75">
      <c r="A17" s="149">
        <v>200</v>
      </c>
      <c r="B17" s="44" t="s">
        <v>75</v>
      </c>
      <c r="C17" s="45" t="s">
        <v>114</v>
      </c>
      <c r="D17" s="45"/>
      <c r="E17" s="45"/>
      <c r="F17" s="46"/>
      <c r="G17" s="143">
        <v>0.5</v>
      </c>
      <c r="H17" s="148">
        <f t="shared" si="0"/>
        <v>100</v>
      </c>
      <c r="I17" s="49">
        <v>5</v>
      </c>
      <c r="J17" s="143">
        <f>IF(I17=0,"",ROUND(H17*I17/100,2))</f>
        <v>5</v>
      </c>
      <c r="K17" s="144">
        <f t="shared" si="1"/>
        <v>95</v>
      </c>
      <c r="L17" s="52">
        <v>3</v>
      </c>
      <c r="M17" s="6"/>
      <c r="N17" s="53">
        <v>5</v>
      </c>
      <c r="O17" s="54">
        <f>IF($L$17=1,$K$17,0)</f>
        <v>0</v>
      </c>
      <c r="P17" s="54">
        <f>IF($L$17=2,$K$17,0)</f>
        <v>0</v>
      </c>
      <c r="Q17" s="54">
        <f>IF($L$17=3,$K$17,0)</f>
        <v>95</v>
      </c>
      <c r="R17" s="54">
        <f>IF($L$17="E",$K$17,0)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7" customFormat="1" ht="13.5" thickBot="1">
      <c r="A18" s="149"/>
      <c r="B18" s="44"/>
      <c r="C18" s="182" t="s">
        <v>115</v>
      </c>
      <c r="D18" s="45"/>
      <c r="E18" s="45"/>
      <c r="F18" s="46"/>
      <c r="H18" s="148">
        <f t="shared" si="0"/>
      </c>
      <c r="I18" s="49"/>
      <c r="J18" s="143">
        <f>IF(I18=0,"",ROUND(H18*I18/100,0))</f>
      </c>
      <c r="K18" s="144">
        <f t="shared" si="1"/>
      </c>
      <c r="L18" s="52"/>
      <c r="M18" s="6"/>
      <c r="N18" s="53">
        <v>6</v>
      </c>
      <c r="O18" s="54">
        <f>IF($L$18=1,$K$18,0)</f>
        <v>0</v>
      </c>
      <c r="P18" s="54">
        <f>IF($L$18=2,$K$18,0)</f>
        <v>0</v>
      </c>
      <c r="Q18" s="54">
        <f>IF($L$18=3,$K$18,0)</f>
        <v>0</v>
      </c>
      <c r="R18" s="54">
        <f>IF($L$18="E",$K$18,0)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63" customFormat="1" ht="14.25" thickBot="1" thickTop="1">
      <c r="A19" s="59"/>
      <c r="B19" s="60"/>
      <c r="C19" s="61"/>
      <c r="D19" s="61"/>
      <c r="E19" s="61"/>
      <c r="F19" s="62"/>
      <c r="H19" s="150">
        <f>IF(SUM(H13:H18)=0,"",SUM(H13:H18))</f>
        <v>3489</v>
      </c>
      <c r="J19" s="146">
        <f>IF(SUM(J13:J18)=0,"",SUM(J13:J18))</f>
        <v>326.95</v>
      </c>
      <c r="K19" s="147">
        <f>IF(SUM(K13:L18)=0,"",SUM(K13:K18))</f>
        <v>3162.05</v>
      </c>
      <c r="L19" s="67"/>
      <c r="M19" s="6"/>
      <c r="N19" s="68"/>
      <c r="O19" s="68">
        <f>SUM(O13:O18)</f>
        <v>2816.25</v>
      </c>
      <c r="P19" s="68">
        <f>SUM(P13:P18)</f>
        <v>250.8</v>
      </c>
      <c r="Q19" s="68">
        <f>SUM(Q13:Q18)</f>
        <v>95</v>
      </c>
      <c r="R19" s="68">
        <f>SUM(R13:R18)</f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3" s="74" customFormat="1" ht="7.5" customHeight="1" thickBot="1" thickTop="1">
      <c r="A20" s="71">
        <v>1</v>
      </c>
      <c r="B20" s="72"/>
      <c r="C20" s="73">
        <v>2</v>
      </c>
      <c r="D20" s="73"/>
      <c r="E20" s="73"/>
      <c r="F20" s="72"/>
      <c r="G20" s="74">
        <v>3</v>
      </c>
      <c r="H20" s="75">
        <v>4</v>
      </c>
      <c r="I20" s="76">
        <v>5</v>
      </c>
      <c r="J20" s="76">
        <v>6</v>
      </c>
      <c r="K20" s="77">
        <v>7</v>
      </c>
      <c r="L20" s="78">
        <v>8</v>
      </c>
      <c r="M20" s="79"/>
      <c r="N20" s="6"/>
      <c r="O20" s="6"/>
      <c r="P20" s="6"/>
      <c r="Q20" s="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47" customFormat="1" ht="22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2" s="6" customFormat="1" ht="14.25" thickBot="1" thickTop="1">
      <c r="A22" s="80" t="s">
        <v>25</v>
      </c>
      <c r="B22" s="81" t="s">
        <v>30</v>
      </c>
      <c r="C22" s="82"/>
      <c r="D22" s="21" t="s">
        <v>31</v>
      </c>
      <c r="E22" s="21"/>
      <c r="F22" s="25" t="s">
        <v>32</v>
      </c>
      <c r="G22" s="21" t="s">
        <v>33</v>
      </c>
      <c r="H22" s="83"/>
      <c r="I22" s="84" t="s">
        <v>34</v>
      </c>
      <c r="J22" s="84"/>
      <c r="K22" s="85" t="s">
        <v>35</v>
      </c>
      <c r="L22" s="26" t="s">
        <v>28</v>
      </c>
    </row>
    <row r="23" spans="1:44" s="94" customFormat="1" ht="14.25" thickBot="1" thickTop="1">
      <c r="A23" s="86"/>
      <c r="B23" s="87"/>
      <c r="C23" s="88"/>
      <c r="D23" s="89" t="s">
        <v>26</v>
      </c>
      <c r="E23" s="57" t="s">
        <v>27</v>
      </c>
      <c r="F23" s="90" t="s">
        <v>36</v>
      </c>
      <c r="G23" s="89" t="s">
        <v>37</v>
      </c>
      <c r="H23" s="91" t="s">
        <v>38</v>
      </c>
      <c r="I23" s="92"/>
      <c r="J23" s="92"/>
      <c r="K23" s="36"/>
      <c r="L23" s="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7" customFormat="1" ht="13.5" thickBot="1">
      <c r="A24" s="95">
        <v>1</v>
      </c>
      <c r="B24" s="151">
        <f>IF(O19=0,"",O19)</f>
        <v>2816.25</v>
      </c>
      <c r="C24" s="152"/>
      <c r="D24" s="58"/>
      <c r="E24" s="153">
        <f>IF(O19=0,"",ROUND(B24*($D$25/100),2))</f>
        <v>56.33</v>
      </c>
      <c r="F24" s="144">
        <f>IF(O$19=0,"",B24-E24)</f>
        <v>2759.92</v>
      </c>
      <c r="G24" s="154"/>
      <c r="H24" s="148">
        <v>15</v>
      </c>
      <c r="I24" s="155"/>
      <c r="J24" s="155">
        <v>12.5</v>
      </c>
      <c r="K24" s="144">
        <f>IF(O$19=0,"",F24+H24+J24)</f>
        <v>2787.42</v>
      </c>
      <c r="L24" s="156">
        <f>IF(O19=0,"",ROUND(B32*K24,2))</f>
        <v>167.25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2</v>
      </c>
      <c r="B25" s="157">
        <f>IF(P19=0,"",P19)</f>
        <v>250.8</v>
      </c>
      <c r="C25" s="158"/>
      <c r="D25" s="102">
        <v>2</v>
      </c>
      <c r="E25" s="153">
        <f>IF(P19=0,"",ROUND(B25*$D$25/100,2))</f>
        <v>5.02</v>
      </c>
      <c r="F25" s="144">
        <f>IF(P$19=0,"",B25-E25)</f>
        <v>245.78</v>
      </c>
      <c r="G25" s="159"/>
      <c r="H25" s="148"/>
      <c r="I25" s="155"/>
      <c r="J25" s="155"/>
      <c r="K25" s="144">
        <f>IF(P$19=0,"",F25+H25+J25)</f>
        <v>245.78</v>
      </c>
      <c r="L25" s="156">
        <f>IF(P19=0,"",ROUND(B33*K25,2))</f>
        <v>29.49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2.75">
      <c r="A26" s="95">
        <v>3</v>
      </c>
      <c r="B26" s="157">
        <f>IF(Q19=0,"",Q19)</f>
        <v>95</v>
      </c>
      <c r="C26" s="158"/>
      <c r="D26" s="102"/>
      <c r="E26" s="153">
        <f>IF(Q19=0,"",ROUND(B26*$D$25/100,2))</f>
        <v>1.9</v>
      </c>
      <c r="F26" s="144">
        <f>IF(Q$19=0,"",B26-E26)</f>
        <v>93.1</v>
      </c>
      <c r="G26" s="159"/>
      <c r="H26" s="148"/>
      <c r="I26" s="155"/>
      <c r="J26" s="155"/>
      <c r="K26" s="144">
        <f>IF(Q$19=0,"",F26+H26+J26)</f>
        <v>93.1</v>
      </c>
      <c r="L26" s="156">
        <f>IF(Q19=0,"",ROUND(B34*K26,2))</f>
        <v>19.55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58" customFormat="1" ht="13.5" thickBot="1">
      <c r="A27" s="95" t="s">
        <v>39</v>
      </c>
      <c r="B27" s="160">
        <f>IF(R19=0,"",R19)</f>
      </c>
      <c r="C27" s="161"/>
      <c r="D27" s="104"/>
      <c r="E27" s="153">
        <f>IF(R19=0,"",ROUND(B27*$D$25/100,0))</f>
      </c>
      <c r="F27" s="144">
        <f>IF(R$19=0,"",B27-E27)</f>
      </c>
      <c r="G27" s="154">
        <v>10</v>
      </c>
      <c r="H27" s="148"/>
      <c r="I27" s="155"/>
      <c r="J27" s="155"/>
      <c r="K27" s="144">
        <f>IF(R$19=0,"",F27+H27+J27)</f>
      </c>
      <c r="L27" s="156">
        <f>IF(R19=0,"",0)</f>
      </c>
      <c r="M27" s="6"/>
      <c r="N27" s="79"/>
      <c r="O27" s="79"/>
      <c r="P27" s="79"/>
      <c r="Q27" s="7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63" customFormat="1" ht="14.25" thickBot="1" thickTop="1">
      <c r="A28" s="105"/>
      <c r="B28" s="162">
        <f>IF(SUM(B24:B27)=0,"",SUM(B24:B27))</f>
        <v>3162.05</v>
      </c>
      <c r="C28" s="163"/>
      <c r="E28" s="164">
        <f>SUM(E24:E27)</f>
        <v>63.24999999999999</v>
      </c>
      <c r="F28" s="165">
        <f>IF(SUM(F24:F27)=0,"",SUM(F24:F27))</f>
        <v>3098.8</v>
      </c>
      <c r="G28" s="166">
        <f>SUM(G24:G27)</f>
        <v>10</v>
      </c>
      <c r="H28" s="167">
        <f>(SUM(H24:H27))</f>
        <v>15</v>
      </c>
      <c r="I28" s="168"/>
      <c r="J28" s="169">
        <f>IF(SUM(J24:J27)=0,"",SUM(J24:J27))</f>
        <v>12.5</v>
      </c>
      <c r="K28" s="170">
        <f>IF(SUM(K24:K27)=0,"",SUM(K24:K27))</f>
        <v>3126.3</v>
      </c>
      <c r="L28" s="171">
        <f>IF(SUM(L24:L27)=0,"",SUM(L24:L27))</f>
        <v>216.29000000000002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74" customFormat="1" ht="7.5" customHeight="1" thickBot="1">
      <c r="A29" s="116">
        <v>9</v>
      </c>
      <c r="B29" s="117">
        <v>10</v>
      </c>
      <c r="C29" s="118"/>
      <c r="D29" s="74">
        <v>11</v>
      </c>
      <c r="E29" s="74">
        <v>12</v>
      </c>
      <c r="F29" s="77">
        <v>13</v>
      </c>
      <c r="G29" s="74">
        <v>14</v>
      </c>
      <c r="H29" s="75">
        <v>15</v>
      </c>
      <c r="I29" s="73">
        <v>16</v>
      </c>
      <c r="J29" s="73"/>
      <c r="K29" s="77">
        <v>17</v>
      </c>
      <c r="L29" s="78">
        <v>18</v>
      </c>
      <c r="M29" s="79"/>
      <c r="N29" s="6"/>
      <c r="O29" s="6"/>
      <c r="P29" s="6"/>
      <c r="Q29" s="6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4:44" s="45" customFormat="1" ht="22.5" customHeight="1" thickBot="1">
      <c r="D30" s="6"/>
      <c r="E30" s="6"/>
      <c r="F30" s="6"/>
      <c r="G30" s="6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7" customFormat="1" ht="14.25" thickBot="1" thickTop="1">
      <c r="A31" s="119" t="s">
        <v>25</v>
      </c>
      <c r="B31" s="120" t="s">
        <v>40</v>
      </c>
      <c r="C31" s="121"/>
      <c r="D31" s="2"/>
      <c r="E31" s="2"/>
      <c r="F31" s="2"/>
      <c r="G31" s="2"/>
      <c r="H31" s="8"/>
      <c r="I31" s="9"/>
      <c r="J31" s="9"/>
      <c r="K31" s="12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12" ht="15.75">
      <c r="A32" s="123">
        <v>1</v>
      </c>
      <c r="B32" s="124">
        <v>0.06</v>
      </c>
      <c r="C32" s="125"/>
      <c r="D32" s="2"/>
      <c r="E32" s="2"/>
      <c r="F32" s="2"/>
      <c r="G32" s="2"/>
      <c r="H32" s="126" t="s">
        <v>41</v>
      </c>
      <c r="I32" s="6"/>
      <c r="J32" s="127"/>
      <c r="K32" s="172">
        <f>IF(B28="","",B28+G28+H28+J28+L28)</f>
        <v>3415.84</v>
      </c>
      <c r="L32" s="2"/>
    </row>
    <row r="33" spans="1:12" ht="13.5" thickBot="1">
      <c r="A33" s="123">
        <v>2</v>
      </c>
      <c r="B33" s="124">
        <v>0.12</v>
      </c>
      <c r="C33" s="125"/>
      <c r="D33" s="2"/>
      <c r="E33" s="2"/>
      <c r="F33" s="2"/>
      <c r="G33" s="2"/>
      <c r="H33" s="129" t="s">
        <v>42</v>
      </c>
      <c r="I33" s="130"/>
      <c r="J33" s="130"/>
      <c r="K33" s="131" t="s">
        <v>100</v>
      </c>
      <c r="L33" s="2"/>
    </row>
    <row r="34" spans="1:12" ht="15" customHeight="1" thickBot="1" thickTop="1">
      <c r="A34" s="132">
        <v>3</v>
      </c>
      <c r="B34" s="133">
        <v>0.21</v>
      </c>
      <c r="C34" s="134"/>
      <c r="D34" s="2"/>
      <c r="E34" s="2"/>
      <c r="F34" s="2"/>
      <c r="G34" s="2"/>
      <c r="H34" s="135"/>
      <c r="I34" s="135"/>
      <c r="J34" s="135"/>
      <c r="K34" s="173"/>
      <c r="L34" s="174"/>
    </row>
    <row r="35" spans="1:12" ht="14.25" thickBot="1" thickTop="1">
      <c r="A35" s="2"/>
      <c r="B35" s="2"/>
      <c r="C35" s="2"/>
      <c r="D35" s="2"/>
      <c r="E35" s="136" t="s">
        <v>44</v>
      </c>
      <c r="F35" s="137"/>
      <c r="G35" s="137"/>
      <c r="H35" s="137" t="s">
        <v>45</v>
      </c>
      <c r="I35" s="137"/>
      <c r="J35" s="138">
        <f>E28</f>
        <v>63.24999999999999</v>
      </c>
      <c r="K35" s="175">
        <f>IF($B$28="","",$F$28+$G$28+$H$28+$J$28+$L$28)</f>
        <v>3352.59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mergeCells count="5">
    <mergeCell ref="B28:C28"/>
    <mergeCell ref="B24:C24"/>
    <mergeCell ref="B25:C25"/>
    <mergeCell ref="B26:C26"/>
    <mergeCell ref="B27:C27"/>
  </mergeCells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5"/>
  <sheetViews>
    <sheetView zoomScale="75" zoomScaleNormal="75" workbookViewId="0" topLeftCell="A1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116</v>
      </c>
      <c r="C1" s="3"/>
      <c r="D1" s="3"/>
      <c r="F1"/>
      <c r="G1" s="4" t="s">
        <v>1</v>
      </c>
      <c r="H1" s="5">
        <v>204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48</v>
      </c>
      <c r="C2" s="7"/>
      <c r="D2" s="7"/>
      <c r="E2" s="7"/>
      <c r="J2" s="8" t="s">
        <v>85</v>
      </c>
      <c r="K2" s="9" t="s">
        <v>57</v>
      </c>
      <c r="L2" s="10"/>
      <c r="M2" s="6"/>
      <c r="N2" s="6" t="s">
        <v>7</v>
      </c>
      <c r="O2" s="6" t="s">
        <v>86</v>
      </c>
      <c r="P2" s="6" t="s">
        <v>87</v>
      </c>
      <c r="Q2" s="6" t="s">
        <v>60</v>
      </c>
      <c r="R2" s="6" t="s">
        <v>88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55</v>
      </c>
      <c r="C3" s="7"/>
      <c r="D3" s="7"/>
      <c r="E3" s="7"/>
      <c r="G3" s="11" t="s">
        <v>12</v>
      </c>
      <c r="H3" s="12" t="s">
        <v>117</v>
      </c>
      <c r="J3" s="13" t="str">
        <f>IF(K2=0,"",IF(K2=N2,O2,IF(K2=N3,O3,IF(K2=N4,O4,O5))))</f>
        <v>ACHETEUR</v>
      </c>
      <c r="K3" s="6"/>
      <c r="L3" s="14"/>
      <c r="M3" s="6"/>
      <c r="N3" s="6" t="s">
        <v>57</v>
      </c>
      <c r="O3" s="6" t="s">
        <v>118</v>
      </c>
      <c r="P3" s="6" t="s">
        <v>119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62</v>
      </c>
      <c r="C4" s="7"/>
      <c r="D4" s="7"/>
      <c r="E4" s="7"/>
      <c r="J4" s="13" t="str">
        <f>IF(K2=0,"",IF(K2=N2,P2,IF(K2=N3,P3,IF(K2=N4,P4,P5))))</f>
        <v>Chemin de la Dépense</v>
      </c>
      <c r="K4" s="6"/>
      <c r="L4" s="14"/>
      <c r="M4" s="6"/>
      <c r="N4" s="6" t="s">
        <v>63</v>
      </c>
      <c r="O4" s="6" t="s">
        <v>102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1000 BRUXELLES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120</v>
      </c>
      <c r="C6" s="7"/>
      <c r="J6" s="15" t="s">
        <v>6</v>
      </c>
      <c r="K6" s="16" t="str">
        <f>IF(K2=0,"",IF(K2=N2,R2,IF(K2=N3,R3,IF(K2=N4,R4,R5))))</f>
        <v>BE-419.520.545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121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14</v>
      </c>
      <c r="B8" s="7"/>
      <c r="C8" s="7" t="s">
        <v>122</v>
      </c>
      <c r="G8" s="18" t="s">
        <v>16</v>
      </c>
      <c r="H8" s="2" t="s">
        <v>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29"/>
      <c r="R11" s="3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0">
        <v>3</v>
      </c>
      <c r="R12" s="41" t="s">
        <v>94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7" customFormat="1" ht="13.5" thickBot="1">
      <c r="A13" s="149">
        <v>200</v>
      </c>
      <c r="B13" s="44" t="s">
        <v>111</v>
      </c>
      <c r="C13" s="45" t="s">
        <v>123</v>
      </c>
      <c r="D13" s="45"/>
      <c r="E13" s="45"/>
      <c r="F13" s="46"/>
      <c r="G13" s="143">
        <v>13.41</v>
      </c>
      <c r="H13" s="148">
        <f aca="true" t="shared" si="0" ref="H13:H18">IF(A13=0,"",A13*G13)</f>
        <v>2682</v>
      </c>
      <c r="I13" s="49"/>
      <c r="J13" s="143">
        <f aca="true" t="shared" si="1" ref="J13:J18">IF(I13=0,"",ROUND(H13*I13/100,2))</f>
      </c>
      <c r="K13" s="144">
        <f aca="true" t="shared" si="2" ref="K13:K18">IF(H13="","",IF(J13="",H13,H13-J13))</f>
        <v>2682</v>
      </c>
      <c r="L13" s="52">
        <v>3</v>
      </c>
      <c r="M13" s="6"/>
      <c r="N13" s="53">
        <v>1</v>
      </c>
      <c r="O13" s="176">
        <f>IF($L$13=1,$K$13,0)</f>
        <v>0</v>
      </c>
      <c r="P13" s="176">
        <f>IF($L$13=2,$K$13,0)</f>
        <v>0</v>
      </c>
      <c r="Q13" s="176">
        <f>IF($L$13=3,$K$13,0)</f>
        <v>2682</v>
      </c>
      <c r="R13" s="176">
        <f>IF($L$13="E",$K$13,0)</f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58" customFormat="1" ht="12.75">
      <c r="A14" s="149"/>
      <c r="B14" s="177"/>
      <c r="C14" s="45" t="s">
        <v>124</v>
      </c>
      <c r="D14" s="45"/>
      <c r="E14" s="45"/>
      <c r="F14" s="46"/>
      <c r="G14" s="143"/>
      <c r="H14" s="148">
        <f t="shared" si="0"/>
      </c>
      <c r="I14" s="49"/>
      <c r="J14" s="143">
        <f t="shared" si="1"/>
      </c>
      <c r="K14" s="144">
        <f t="shared" si="2"/>
      </c>
      <c r="L14" s="52"/>
      <c r="M14" s="6"/>
      <c r="N14" s="53">
        <v>2</v>
      </c>
      <c r="O14" s="176">
        <f>IF($L$14=1,$K$14,0)</f>
        <v>0</v>
      </c>
      <c r="P14" s="176">
        <f>IF($L$14=2,$K$14,0)</f>
        <v>0</v>
      </c>
      <c r="Q14" s="176">
        <f>IF($L$14=3,$K$14,0)</f>
        <v>0</v>
      </c>
      <c r="R14" s="176">
        <f>IF($L$14="E",$K$14,0)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58" customFormat="1" ht="12.75">
      <c r="A15" s="149"/>
      <c r="B15" s="44"/>
      <c r="C15" s="45"/>
      <c r="D15" s="45"/>
      <c r="E15" s="45"/>
      <c r="F15" s="46"/>
      <c r="G15" s="143"/>
      <c r="H15" s="148">
        <f t="shared" si="0"/>
      </c>
      <c r="I15" s="49"/>
      <c r="J15" s="143">
        <f t="shared" si="1"/>
      </c>
      <c r="K15" s="144">
        <f t="shared" si="2"/>
      </c>
      <c r="L15" s="52"/>
      <c r="M15" s="6"/>
      <c r="N15" s="53">
        <v>3</v>
      </c>
      <c r="O15" s="176">
        <f>IF($L$15=1,$K$15,0)</f>
        <v>0</v>
      </c>
      <c r="P15" s="176">
        <f>IF($L$15=2,$K$15,0)</f>
        <v>0</v>
      </c>
      <c r="Q15" s="176">
        <f>IF($L$15=3,$K$15,0)</f>
        <v>0</v>
      </c>
      <c r="R15" s="176">
        <f>IF($L$15="E",$K$15,0)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8" customFormat="1" ht="12.75">
      <c r="A16" s="149"/>
      <c r="B16" s="44"/>
      <c r="C16" s="45"/>
      <c r="D16" s="45"/>
      <c r="E16" s="45"/>
      <c r="F16" s="46"/>
      <c r="G16" s="143"/>
      <c r="H16" s="148">
        <f t="shared" si="0"/>
      </c>
      <c r="I16" s="49"/>
      <c r="J16" s="143">
        <f t="shared" si="1"/>
      </c>
      <c r="K16" s="144">
        <f t="shared" si="2"/>
      </c>
      <c r="L16" s="52"/>
      <c r="M16" s="6"/>
      <c r="N16" s="53">
        <v>4</v>
      </c>
      <c r="O16" s="176">
        <f>IF($L$16=1,$K$16,0)</f>
        <v>0</v>
      </c>
      <c r="P16" s="176">
        <f>IF($L$16=2,$K$16,0)</f>
        <v>0</v>
      </c>
      <c r="Q16" s="176">
        <f>IF($L$16=3,$K$16,0)</f>
        <v>0</v>
      </c>
      <c r="R16" s="176">
        <f>IF($L$16="E",$K$16,0)</f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7" customFormat="1" ht="12.75">
      <c r="A17" s="149"/>
      <c r="B17" s="44"/>
      <c r="C17" s="45"/>
      <c r="D17" s="45"/>
      <c r="E17" s="45"/>
      <c r="F17" s="46"/>
      <c r="G17" s="143"/>
      <c r="H17" s="148">
        <f t="shared" si="0"/>
      </c>
      <c r="I17" s="49"/>
      <c r="J17" s="143">
        <f t="shared" si="1"/>
      </c>
      <c r="K17" s="144">
        <f t="shared" si="2"/>
      </c>
      <c r="L17" s="52"/>
      <c r="M17" s="6"/>
      <c r="N17" s="53">
        <v>5</v>
      </c>
      <c r="O17" s="176">
        <f>IF($L$17=1,$K$17,0)</f>
        <v>0</v>
      </c>
      <c r="P17" s="176">
        <f>IF($L$17=2,$K$17,0)</f>
        <v>0</v>
      </c>
      <c r="Q17" s="176">
        <f>IF($L$17=3,$K$17,0)</f>
        <v>0</v>
      </c>
      <c r="R17" s="176">
        <f>IF($L$17="E",$K$17,0)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7" customFormat="1" ht="13.5" thickBot="1">
      <c r="A18" s="149"/>
      <c r="B18" s="44"/>
      <c r="C18" s="45"/>
      <c r="D18" s="45"/>
      <c r="E18" s="45"/>
      <c r="F18" s="46"/>
      <c r="G18" s="143"/>
      <c r="H18" s="148">
        <f t="shared" si="0"/>
      </c>
      <c r="I18" s="49"/>
      <c r="J18" s="143">
        <f t="shared" si="1"/>
      </c>
      <c r="K18" s="144">
        <f t="shared" si="2"/>
      </c>
      <c r="L18" s="52"/>
      <c r="M18" s="6"/>
      <c r="N18" s="53">
        <v>6</v>
      </c>
      <c r="O18" s="176">
        <f>IF($L$18=1,$K$18,0)</f>
        <v>0</v>
      </c>
      <c r="P18" s="176">
        <f>IF($L$18=2,$K$18,0)</f>
        <v>0</v>
      </c>
      <c r="Q18" s="176">
        <f>IF($L$18=3,$K$18,0)</f>
        <v>0</v>
      </c>
      <c r="R18" s="176">
        <f>IF($L$18="E",$K$18,0)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63" customFormat="1" ht="14.25" thickBot="1" thickTop="1">
      <c r="A19" s="59"/>
      <c r="B19" s="60"/>
      <c r="C19" s="61"/>
      <c r="D19" s="61"/>
      <c r="E19" s="61"/>
      <c r="F19" s="62"/>
      <c r="G19" s="146"/>
      <c r="H19" s="150">
        <f>IF(SUM(H13:H18)=0,"",SUM(H13:H18))</f>
        <v>2682</v>
      </c>
      <c r="J19" s="146">
        <f>IF(SUM(J13:J18)=0,"",SUM(J13:J18))</f>
      </c>
      <c r="K19" s="147">
        <f>IF(SUM(K13:L18)=0,"",SUM(K13:K18))</f>
        <v>2682</v>
      </c>
      <c r="L19" s="67"/>
      <c r="M19" s="6"/>
      <c r="N19" s="68"/>
      <c r="O19" s="178">
        <f>SUM(O13:O18)</f>
        <v>0</v>
      </c>
      <c r="P19" s="178">
        <f>SUM(P13:P18)</f>
        <v>0</v>
      </c>
      <c r="Q19" s="178">
        <f>SUM(Q13:Q18)</f>
        <v>2682</v>
      </c>
      <c r="R19" s="178">
        <f>SUM(R13:R18)</f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3" s="74" customFormat="1" ht="7.5" customHeight="1" thickBot="1">
      <c r="A20" s="71">
        <v>1</v>
      </c>
      <c r="B20" s="72"/>
      <c r="C20" s="73">
        <v>2</v>
      </c>
      <c r="D20" s="73"/>
      <c r="E20" s="73"/>
      <c r="F20" s="72"/>
      <c r="G20" s="74">
        <v>3</v>
      </c>
      <c r="H20" s="75">
        <v>4</v>
      </c>
      <c r="I20" s="76">
        <v>5</v>
      </c>
      <c r="J20" s="76">
        <v>6</v>
      </c>
      <c r="K20" s="77">
        <v>7</v>
      </c>
      <c r="L20" s="78">
        <v>8</v>
      </c>
      <c r="M20" s="79"/>
      <c r="N20" s="6"/>
      <c r="O20" s="6"/>
      <c r="P20" s="6"/>
      <c r="Q20" s="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47" customFormat="1" ht="22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2" s="6" customFormat="1" ht="14.25" thickBot="1" thickTop="1">
      <c r="A22" s="80" t="s">
        <v>25</v>
      </c>
      <c r="B22" s="81" t="s">
        <v>30</v>
      </c>
      <c r="C22" s="82"/>
      <c r="D22" s="21" t="s">
        <v>31</v>
      </c>
      <c r="E22" s="21"/>
      <c r="F22" s="25" t="s">
        <v>32</v>
      </c>
      <c r="G22" s="21" t="s">
        <v>33</v>
      </c>
      <c r="H22" s="83"/>
      <c r="I22" s="84" t="s">
        <v>34</v>
      </c>
      <c r="J22" s="84"/>
      <c r="K22" s="85" t="s">
        <v>35</v>
      </c>
      <c r="L22" s="26" t="s">
        <v>28</v>
      </c>
    </row>
    <row r="23" spans="1:44" s="94" customFormat="1" ht="14.25" thickBot="1" thickTop="1">
      <c r="A23" s="86"/>
      <c r="B23" s="87"/>
      <c r="C23" s="88"/>
      <c r="D23" s="89" t="s">
        <v>26</v>
      </c>
      <c r="E23" s="57" t="s">
        <v>27</v>
      </c>
      <c r="F23" s="90" t="s">
        <v>36</v>
      </c>
      <c r="G23" s="89" t="s">
        <v>37</v>
      </c>
      <c r="H23" s="91" t="s">
        <v>38</v>
      </c>
      <c r="I23" s="92"/>
      <c r="J23" s="92"/>
      <c r="K23" s="36"/>
      <c r="L23" s="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7" customFormat="1" ht="13.5" thickBot="1">
      <c r="A24" s="95">
        <v>1</v>
      </c>
      <c r="B24" s="151">
        <f>IF(O19=0,"",O19)</f>
      </c>
      <c r="C24" s="152"/>
      <c r="D24" s="58"/>
      <c r="E24" s="153">
        <f>IF(O19=0,"",ROUND(B24*($D$25/100),2))</f>
      </c>
      <c r="F24" s="144">
        <f>IF(O$19=0,"",B24-E24)</f>
      </c>
      <c r="G24" s="99"/>
      <c r="H24" s="148"/>
      <c r="I24" s="100"/>
      <c r="J24" s="155"/>
      <c r="K24" s="144">
        <f>IF(O$19=0,"",F24+H24+J24)</f>
      </c>
      <c r="L24" s="156">
        <f>IF(O19=0,"",ROUND(B32*K24,2))</f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2</v>
      </c>
      <c r="B25" s="157">
        <f>IF(P19=0,"",P19)</f>
      </c>
      <c r="C25" s="158"/>
      <c r="D25" s="102"/>
      <c r="E25" s="153">
        <f>IF(P19=0,"",ROUND(B25*$D$25/100,2))</f>
      </c>
      <c r="F25" s="144">
        <f>IF(P$19=0,"",B25-E25)</f>
      </c>
      <c r="G25" s="103"/>
      <c r="H25" s="148"/>
      <c r="I25" s="100"/>
      <c r="J25" s="155"/>
      <c r="K25" s="144">
        <f>IF(P$19=0,"",F25+H25+J25)</f>
      </c>
      <c r="L25" s="156">
        <f>IF(P19=0,"",ROUND(B33*K25,2))</f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2.75">
      <c r="A26" s="95">
        <v>3</v>
      </c>
      <c r="B26" s="157">
        <f>IF(Q19=0,"",Q19)</f>
        <v>2682</v>
      </c>
      <c r="C26" s="158"/>
      <c r="D26" s="102"/>
      <c r="E26" s="153">
        <f>IF(Q19=0,"",ROUND(B26*$D$25/100,2))</f>
        <v>0</v>
      </c>
      <c r="F26" s="144">
        <f>IF(Q$19=0,"",B26-E26)</f>
        <v>2682</v>
      </c>
      <c r="G26" s="103"/>
      <c r="H26" s="148"/>
      <c r="I26" s="100"/>
      <c r="J26" s="155"/>
      <c r="K26" s="144">
        <f>IF(Q$19=0,"",F26+H26+J26)</f>
        <v>2682</v>
      </c>
      <c r="L26" s="156">
        <f>IF(Q19=0,"",ROUND(B34*K26,2))</f>
        <v>563.22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58" customFormat="1" ht="13.5" thickBot="1">
      <c r="A27" s="95" t="s">
        <v>39</v>
      </c>
      <c r="B27" s="160">
        <f>IF(R19=0,"",R19)</f>
      </c>
      <c r="C27" s="161"/>
      <c r="D27" s="104"/>
      <c r="E27" s="153">
        <f>IF(R19=0,"",ROUND(B27*$D$25/100,2))</f>
      </c>
      <c r="F27" s="144">
        <f>IF(R$19=0,"",B27-E27)</f>
      </c>
      <c r="G27" s="99"/>
      <c r="H27" s="148"/>
      <c r="I27" s="100"/>
      <c r="J27" s="155"/>
      <c r="K27" s="144">
        <f>IF(R$19=0,"",F27+H27+J27)</f>
      </c>
      <c r="L27" s="156">
        <f>IF(R19=0,"",0)</f>
      </c>
      <c r="M27" s="6"/>
      <c r="N27" s="79"/>
      <c r="O27" s="79"/>
      <c r="P27" s="79"/>
      <c r="Q27" s="7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63" customFormat="1" ht="14.25" thickBot="1" thickTop="1">
      <c r="A28" s="105"/>
      <c r="B28" s="162">
        <f>IF(SUM(B24:B27)=0,"",SUM(B24:B27))</f>
        <v>2682</v>
      </c>
      <c r="C28" s="163"/>
      <c r="E28" s="164">
        <f>SUM(E24:E27)</f>
        <v>0</v>
      </c>
      <c r="F28" s="165">
        <f>IF(SUM(F24:F27)=0,"",SUM(F24:F27))</f>
        <v>2682</v>
      </c>
      <c r="G28" s="166">
        <f>200*0.52</f>
        <v>104</v>
      </c>
      <c r="H28" s="167">
        <f>(SUM(H24:H27))</f>
        <v>0</v>
      </c>
      <c r="I28" s="112"/>
      <c r="J28" s="169">
        <f>SUM(J24:J27)</f>
        <v>0</v>
      </c>
      <c r="K28" s="170">
        <f>IF(SUM(K24:K27)=0,"",SUM(K24:K27))</f>
        <v>2682</v>
      </c>
      <c r="L28" s="171">
        <f>IF(SUM(L24:L27)=0,"",SUM(L24:L27))</f>
        <v>563.22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74" customFormat="1" ht="7.5" customHeight="1" thickBot="1">
      <c r="A29" s="116">
        <v>9</v>
      </c>
      <c r="B29" s="117">
        <v>10</v>
      </c>
      <c r="C29" s="118"/>
      <c r="D29" s="74">
        <v>11</v>
      </c>
      <c r="E29" s="74">
        <v>12</v>
      </c>
      <c r="F29" s="77">
        <v>13</v>
      </c>
      <c r="G29" s="74">
        <v>14</v>
      </c>
      <c r="H29" s="75">
        <v>15</v>
      </c>
      <c r="I29" s="73">
        <v>16</v>
      </c>
      <c r="J29" s="73"/>
      <c r="K29" s="77">
        <v>17</v>
      </c>
      <c r="L29" s="78">
        <v>18</v>
      </c>
      <c r="M29" s="79"/>
      <c r="N29" s="6"/>
      <c r="O29" s="6"/>
      <c r="P29" s="6"/>
      <c r="Q29" s="6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4:44" s="45" customFormat="1" ht="22.5" customHeight="1" thickBot="1">
      <c r="D30" s="6"/>
      <c r="E30" s="6"/>
      <c r="F30" s="6"/>
      <c r="G30" s="6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7" customFormat="1" ht="14.25" thickBot="1" thickTop="1">
      <c r="A31" s="119" t="s">
        <v>25</v>
      </c>
      <c r="B31" s="120" t="s">
        <v>40</v>
      </c>
      <c r="C31" s="121"/>
      <c r="D31" s="2"/>
      <c r="E31" s="2"/>
      <c r="F31" s="2"/>
      <c r="G31" s="2"/>
      <c r="H31" s="8"/>
      <c r="I31" s="9"/>
      <c r="J31" s="9"/>
      <c r="K31" s="12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12" ht="15.75">
      <c r="A32" s="123">
        <v>1</v>
      </c>
      <c r="B32" s="124">
        <v>0.06</v>
      </c>
      <c r="C32" s="125"/>
      <c r="D32" s="2"/>
      <c r="E32" s="2"/>
      <c r="F32" s="2"/>
      <c r="G32" s="2"/>
      <c r="H32" s="126" t="s">
        <v>41</v>
      </c>
      <c r="I32" s="6"/>
      <c r="J32" s="127"/>
      <c r="K32" s="172">
        <f>IF(B28="","",B28+G28+H28+J28+L28)</f>
        <v>3349.2200000000003</v>
      </c>
      <c r="L32" s="2"/>
    </row>
    <row r="33" spans="1:12" ht="15" customHeight="1" thickBot="1">
      <c r="A33" s="123">
        <v>2</v>
      </c>
      <c r="B33" s="124">
        <v>0.12</v>
      </c>
      <c r="C33" s="125"/>
      <c r="D33" s="2"/>
      <c r="E33" s="2"/>
      <c r="F33" s="2"/>
      <c r="G33" s="2"/>
      <c r="H33" s="129" t="s">
        <v>42</v>
      </c>
      <c r="I33" s="130"/>
      <c r="J33" s="130"/>
      <c r="K33" s="179" t="s">
        <v>100</v>
      </c>
      <c r="L33" s="2"/>
    </row>
    <row r="34" spans="1:12" ht="14.25" thickBot="1" thickTop="1">
      <c r="A34" s="132">
        <v>3</v>
      </c>
      <c r="B34" s="133">
        <v>0.21</v>
      </c>
      <c r="C34" s="134"/>
      <c r="D34" s="2"/>
      <c r="E34" s="2"/>
      <c r="F34" s="2"/>
      <c r="G34" s="2"/>
      <c r="H34" s="135"/>
      <c r="I34" s="135"/>
      <c r="J34" s="180"/>
      <c r="K34" s="135"/>
      <c r="L34" s="2"/>
    </row>
    <row r="35" spans="1:12" ht="14.25" thickBot="1" thickTop="1">
      <c r="A35" s="2"/>
      <c r="B35" s="2"/>
      <c r="C35" s="2"/>
      <c r="D35" s="2"/>
      <c r="E35" s="136" t="s">
        <v>44</v>
      </c>
      <c r="F35" s="137"/>
      <c r="G35" s="137"/>
      <c r="H35" s="137" t="s">
        <v>45</v>
      </c>
      <c r="I35" s="137"/>
      <c r="J35" s="181">
        <f>E28</f>
        <v>0</v>
      </c>
      <c r="K35" s="175">
        <f>IF($B$28="","",$F$28+$G$28+$H$28+$J$28+$L$28)</f>
        <v>3349.2200000000003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mergeCells count="5">
    <mergeCell ref="B28:C28"/>
    <mergeCell ref="B24:C24"/>
    <mergeCell ref="B25:C25"/>
    <mergeCell ref="B26:C26"/>
    <mergeCell ref="B27:C27"/>
  </mergeCells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5"/>
  <sheetViews>
    <sheetView zoomScale="75" zoomScaleNormal="75" workbookViewId="0" topLeftCell="A4">
      <selection activeCell="L35" sqref="A1:L35"/>
    </sheetView>
  </sheetViews>
  <sheetFormatPr defaultColWidth="11.00390625" defaultRowHeight="12.75"/>
  <cols>
    <col min="1" max="1" width="7.75390625" style="0" customWidth="1"/>
    <col min="2" max="2" width="5.75390625" style="0" customWidth="1"/>
    <col min="4" max="4" width="4.75390625" style="0" customWidth="1"/>
    <col min="9" max="9" width="4.75390625" style="0" customWidth="1"/>
    <col min="11" max="11" width="14.75390625" style="0" customWidth="1"/>
    <col min="13" max="13" width="11.375" style="6" customWidth="1"/>
    <col min="14" max="14" width="6.75390625" style="6" customWidth="1"/>
    <col min="15" max="44" width="11.375" style="6" customWidth="1"/>
  </cols>
  <sheetData>
    <row r="1" spans="1:44" s="2" customFormat="1" ht="19.5" customHeight="1" thickBot="1">
      <c r="A1" s="2" t="s">
        <v>116</v>
      </c>
      <c r="C1" s="3"/>
      <c r="D1" s="3"/>
      <c r="F1"/>
      <c r="G1" s="4" t="s">
        <v>1</v>
      </c>
      <c r="H1" s="5">
        <v>205</v>
      </c>
      <c r="M1" s="6"/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3.5" thickTop="1">
      <c r="A2" s="2" t="s">
        <v>48</v>
      </c>
      <c r="C2" s="7"/>
      <c r="D2" s="7"/>
      <c r="E2" s="7"/>
      <c r="J2" s="8" t="s">
        <v>85</v>
      </c>
      <c r="K2" s="9" t="s">
        <v>7</v>
      </c>
      <c r="L2" s="10"/>
      <c r="M2" s="6"/>
      <c r="N2" s="6" t="s">
        <v>7</v>
      </c>
      <c r="O2" s="6" t="s">
        <v>86</v>
      </c>
      <c r="P2" s="6" t="s">
        <v>87</v>
      </c>
      <c r="Q2" s="6" t="s">
        <v>60</v>
      </c>
      <c r="R2" s="6" t="s">
        <v>88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2.75">
      <c r="A3" s="2" t="s">
        <v>55</v>
      </c>
      <c r="C3" s="7"/>
      <c r="D3" s="7"/>
      <c r="E3" s="7"/>
      <c r="G3" s="11" t="s">
        <v>12</v>
      </c>
      <c r="H3" s="12" t="s">
        <v>125</v>
      </c>
      <c r="J3" s="13" t="str">
        <f>IF(K2=0,"",IF(K2=N2,O2,IF(K2=N3,O3,IF(K2=N4,O4,O5))))</f>
        <v>DANIELOU</v>
      </c>
      <c r="K3" s="6"/>
      <c r="L3" s="14"/>
      <c r="M3" s="6"/>
      <c r="N3" s="6" t="s">
        <v>57</v>
      </c>
      <c r="O3" s="6" t="s">
        <v>118</v>
      </c>
      <c r="P3" s="6" t="s">
        <v>119</v>
      </c>
      <c r="Q3" s="6" t="s">
        <v>60</v>
      </c>
      <c r="R3" s="6" t="s">
        <v>61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 ht="12.75">
      <c r="A4" s="2" t="s">
        <v>62</v>
      </c>
      <c r="C4" s="7"/>
      <c r="D4" s="7"/>
      <c r="E4" s="7"/>
      <c r="J4" s="13" t="str">
        <f>IF(K2=0,"",IF(K2=N2,P2,IF(K2=N3,P3,IF(K2=N4,P4,P5))))</f>
        <v>rue de Nevez</v>
      </c>
      <c r="K4" s="6"/>
      <c r="L4" s="14"/>
      <c r="M4" s="6"/>
      <c r="N4" s="6" t="s">
        <v>63</v>
      </c>
      <c r="O4" s="6" t="s">
        <v>102</v>
      </c>
      <c r="P4" s="6" t="s">
        <v>65</v>
      </c>
      <c r="Q4" s="6" t="s">
        <v>66</v>
      </c>
      <c r="R4" s="6" t="s">
        <v>67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3:44" s="2" customFormat="1" ht="12.75">
      <c r="C5" s="7"/>
      <c r="D5" s="7"/>
      <c r="E5" s="7"/>
      <c r="J5" s="13" t="str">
        <f>IF(K2=0,"",IF(K2=N2,Q2,IF(K2=N3,Q3,IF(K2=N4,Q4,Q5))))</f>
        <v>1000 BRUXELLES</v>
      </c>
      <c r="K5" s="6"/>
      <c r="L5" s="14"/>
      <c r="M5" s="6"/>
      <c r="N5" s="6" t="s">
        <v>68</v>
      </c>
      <c r="O5" s="6" t="s">
        <v>46</v>
      </c>
      <c r="P5" s="6" t="s">
        <v>48</v>
      </c>
      <c r="Q5" s="6" t="s">
        <v>55</v>
      </c>
      <c r="R5" s="6" t="s">
        <v>69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3.5" thickBot="1">
      <c r="A6" s="7" t="s">
        <v>70</v>
      </c>
      <c r="B6" s="7" t="s">
        <v>120</v>
      </c>
      <c r="C6" s="7"/>
      <c r="J6" s="15" t="s">
        <v>6</v>
      </c>
      <c r="K6" s="16" t="str">
        <f>IF(K2=0,"",IF(K2=N2,R2,IF(K2=N3,R3,IF(K2=N4,R4,R5))))</f>
        <v>BE 425.989.356</v>
      </c>
      <c r="L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 ht="13.5" thickTop="1">
      <c r="A7" s="7" t="s">
        <v>15</v>
      </c>
      <c r="B7" s="7"/>
      <c r="C7" s="7" t="s">
        <v>121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75">
      <c r="A8" s="7" t="s">
        <v>14</v>
      </c>
      <c r="B8" s="7"/>
      <c r="C8" s="7" t="s">
        <v>122</v>
      </c>
      <c r="G8" s="18" t="s">
        <v>16</v>
      </c>
      <c r="H8" s="2" t="s">
        <v>17</v>
      </c>
      <c r="L8" s="2" t="s">
        <v>126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2" customFormat="1" ht="12.75">
      <c r="H9" s="2" t="s">
        <v>18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3:44" s="2" customFormat="1" ht="13.5" thickBo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4.25" thickBot="1" thickTop="1">
      <c r="A11" s="19" t="s">
        <v>19</v>
      </c>
      <c r="B11" s="20"/>
      <c r="C11" s="21" t="s">
        <v>20</v>
      </c>
      <c r="D11" s="21"/>
      <c r="E11" s="21"/>
      <c r="F11" s="20"/>
      <c r="G11" s="22" t="s">
        <v>21</v>
      </c>
      <c r="H11" s="23" t="s">
        <v>22</v>
      </c>
      <c r="I11" s="24" t="s">
        <v>23</v>
      </c>
      <c r="J11" s="24"/>
      <c r="K11" s="25" t="s">
        <v>24</v>
      </c>
      <c r="L11" s="26" t="s">
        <v>25</v>
      </c>
      <c r="M11" s="6"/>
      <c r="N11" s="27"/>
      <c r="O11" s="28" t="s">
        <v>25</v>
      </c>
      <c r="P11" s="29"/>
      <c r="Q11" s="29"/>
      <c r="R11" s="3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2" customFormat="1" ht="14.25" thickBot="1" thickTop="1">
      <c r="A12" s="31"/>
      <c r="B12" s="32"/>
      <c r="C12" s="33"/>
      <c r="D12" s="33"/>
      <c r="E12" s="33"/>
      <c r="F12" s="32"/>
      <c r="G12" s="33"/>
      <c r="H12" s="34"/>
      <c r="I12" s="35" t="s">
        <v>26</v>
      </c>
      <c r="J12" s="35" t="s">
        <v>27</v>
      </c>
      <c r="K12" s="36"/>
      <c r="L12" s="37" t="s">
        <v>28</v>
      </c>
      <c r="M12" s="6"/>
      <c r="N12" s="38" t="s">
        <v>29</v>
      </c>
      <c r="O12" s="39">
        <v>1</v>
      </c>
      <c r="P12" s="40">
        <v>2</v>
      </c>
      <c r="Q12" s="40">
        <v>3</v>
      </c>
      <c r="R12" s="41" t="s">
        <v>94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7" customFormat="1" ht="13.5" thickBot="1">
      <c r="A13" s="149">
        <v>60</v>
      </c>
      <c r="B13" s="44" t="s">
        <v>75</v>
      </c>
      <c r="C13" s="45" t="s">
        <v>109</v>
      </c>
      <c r="D13" s="45"/>
      <c r="E13" s="45"/>
      <c r="F13" s="46"/>
      <c r="G13" s="143">
        <v>6.67</v>
      </c>
      <c r="H13" s="148">
        <f aca="true" t="shared" si="0" ref="H13:H18">IF(A13=0,"",A13*G13)</f>
        <v>400.2</v>
      </c>
      <c r="I13" s="49">
        <v>5</v>
      </c>
      <c r="J13" s="143">
        <f aca="true" t="shared" si="1" ref="J13:J18">IF(I13=0,"",ROUND(H13*I13/100,2))</f>
        <v>20.01</v>
      </c>
      <c r="K13" s="144">
        <f aca="true" t="shared" si="2" ref="K13:K18">IF(H13="","",IF(J13="",H13,H13-J13))</f>
        <v>380.19</v>
      </c>
      <c r="L13" s="52">
        <v>1</v>
      </c>
      <c r="M13" s="6"/>
      <c r="N13" s="53">
        <v>1</v>
      </c>
      <c r="O13" s="176">
        <f>IF($L$13=1,$K$13,0)</f>
        <v>380.19</v>
      </c>
      <c r="P13" s="176">
        <f>IF($L$13=2,$K$13,0)</f>
        <v>0</v>
      </c>
      <c r="Q13" s="176">
        <f>IF($L$13=3,$K$13,0)</f>
        <v>0</v>
      </c>
      <c r="R13" s="176">
        <f>IF($L$13="E",$K$13,0)</f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58" customFormat="1" ht="12.75">
      <c r="A14" s="149">
        <v>30</v>
      </c>
      <c r="B14" s="177" t="s">
        <v>75</v>
      </c>
      <c r="C14" s="45" t="s">
        <v>110</v>
      </c>
      <c r="D14" s="45"/>
      <c r="E14" s="45"/>
      <c r="F14" s="46"/>
      <c r="G14" s="143">
        <v>2.1</v>
      </c>
      <c r="H14" s="148">
        <f t="shared" si="0"/>
        <v>63</v>
      </c>
      <c r="I14" s="49">
        <v>5</v>
      </c>
      <c r="J14" s="143">
        <f t="shared" si="1"/>
        <v>3.15</v>
      </c>
      <c r="K14" s="144">
        <f t="shared" si="2"/>
        <v>59.85</v>
      </c>
      <c r="L14" s="52">
        <v>2</v>
      </c>
      <c r="M14" s="6"/>
      <c r="N14" s="53">
        <v>2</v>
      </c>
      <c r="O14" s="176">
        <f>IF($L$14=1,$K$14,0)</f>
        <v>0</v>
      </c>
      <c r="P14" s="176">
        <f>IF($L$14=2,$K$14,0)</f>
        <v>59.85</v>
      </c>
      <c r="Q14" s="176">
        <f>IF($L$14=3,$K$14,0)</f>
        <v>0</v>
      </c>
      <c r="R14" s="176">
        <f>IF($L$14="E",$K$14,0)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58" customFormat="1" ht="12.75">
      <c r="A15" s="149">
        <v>25</v>
      </c>
      <c r="B15" s="44" t="s">
        <v>127</v>
      </c>
      <c r="C15" s="45" t="s">
        <v>128</v>
      </c>
      <c r="D15" s="45"/>
      <c r="E15" s="45"/>
      <c r="F15" s="46"/>
      <c r="G15" s="143">
        <v>9.17</v>
      </c>
      <c r="H15" s="148">
        <f t="shared" si="0"/>
        <v>229.25</v>
      </c>
      <c r="I15" s="49"/>
      <c r="J15" s="143">
        <f t="shared" si="1"/>
      </c>
      <c r="K15" s="144">
        <f t="shared" si="2"/>
        <v>229.25</v>
      </c>
      <c r="L15" s="52">
        <v>1</v>
      </c>
      <c r="M15" s="6"/>
      <c r="N15" s="53">
        <v>3</v>
      </c>
      <c r="O15" s="176">
        <f>IF($L$15=1,$K$15,0)</f>
        <v>229.25</v>
      </c>
      <c r="P15" s="176">
        <f>IF($L$15=2,$K$15,0)</f>
        <v>0</v>
      </c>
      <c r="Q15" s="176">
        <f>IF($L$15=3,$K$15,0)</f>
        <v>0</v>
      </c>
      <c r="R15" s="176">
        <f>IF($L$15="E",$K$15,0)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8" customFormat="1" ht="12.75">
      <c r="A16" s="149"/>
      <c r="B16" s="44"/>
      <c r="C16" s="45" t="s">
        <v>129</v>
      </c>
      <c r="D16" s="45"/>
      <c r="E16" s="45"/>
      <c r="F16" s="46"/>
      <c r="G16" s="143"/>
      <c r="H16" s="148">
        <f t="shared" si="0"/>
      </c>
      <c r="I16" s="49"/>
      <c r="J16" s="143">
        <f t="shared" si="1"/>
      </c>
      <c r="K16" s="144">
        <f t="shared" si="2"/>
      </c>
      <c r="L16" s="52"/>
      <c r="M16" s="6"/>
      <c r="N16" s="53">
        <v>4</v>
      </c>
      <c r="O16" s="176">
        <f>IF($L$16=1,$K$16,0)</f>
        <v>0</v>
      </c>
      <c r="P16" s="176">
        <f>IF($L$16=2,$K$16,0)</f>
        <v>0</v>
      </c>
      <c r="Q16" s="176">
        <f>IF($L$16=3,$K$16,0)</f>
        <v>0</v>
      </c>
      <c r="R16" s="176">
        <f>IF($L$16="E",$K$16,0)</f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7" customFormat="1" ht="12.75">
      <c r="A17" s="149"/>
      <c r="B17" s="44"/>
      <c r="C17" s="45" t="s">
        <v>130</v>
      </c>
      <c r="D17" s="45"/>
      <c r="E17" s="45"/>
      <c r="F17" s="46"/>
      <c r="G17" s="143"/>
      <c r="H17" s="148">
        <f t="shared" si="0"/>
      </c>
      <c r="I17" s="49"/>
      <c r="J17" s="143">
        <f t="shared" si="1"/>
      </c>
      <c r="K17" s="144">
        <f t="shared" si="2"/>
      </c>
      <c r="L17" s="52"/>
      <c r="M17" s="6"/>
      <c r="N17" s="53">
        <v>5</v>
      </c>
      <c r="O17" s="176">
        <f>IF($L$17=1,$K$17,0)</f>
        <v>0</v>
      </c>
      <c r="P17" s="176">
        <f>IF($L$17=2,$K$17,0)</f>
        <v>0</v>
      </c>
      <c r="Q17" s="176">
        <f>IF($L$17=3,$K$17,0)</f>
        <v>0</v>
      </c>
      <c r="R17" s="176">
        <f>IF($L$17="E",$K$17,0)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7" customFormat="1" ht="13.5" thickBot="1">
      <c r="A18" s="149"/>
      <c r="B18" s="44"/>
      <c r="C18" s="45"/>
      <c r="D18" s="45"/>
      <c r="E18" s="45"/>
      <c r="F18" s="46"/>
      <c r="G18" s="143"/>
      <c r="H18" s="148">
        <f t="shared" si="0"/>
      </c>
      <c r="I18" s="49"/>
      <c r="J18" s="143">
        <f t="shared" si="1"/>
      </c>
      <c r="K18" s="144">
        <f t="shared" si="2"/>
      </c>
      <c r="L18" s="52"/>
      <c r="M18" s="6"/>
      <c r="N18" s="53">
        <v>6</v>
      </c>
      <c r="O18" s="176">
        <f>IF($L$18=1,$K$18,0)</f>
        <v>0</v>
      </c>
      <c r="P18" s="176">
        <f>IF($L$18=2,$K$18,0)</f>
        <v>0</v>
      </c>
      <c r="Q18" s="176">
        <f>IF($L$18=3,$K$18,0)</f>
        <v>0</v>
      </c>
      <c r="R18" s="176">
        <f>IF($L$18="E",$K$18,0)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63" customFormat="1" ht="14.25" thickBot="1" thickTop="1">
      <c r="A19" s="59"/>
      <c r="B19" s="60"/>
      <c r="C19" s="61"/>
      <c r="D19" s="61"/>
      <c r="E19" s="61"/>
      <c r="F19" s="62"/>
      <c r="G19" s="146"/>
      <c r="H19" s="150">
        <f>IF(SUM(H13:H18)=0,"",SUM(H13:H18))</f>
        <v>692.45</v>
      </c>
      <c r="J19" s="146">
        <f>IF(SUM(J13:J18)=0,"",SUM(J13:J18))</f>
        <v>23.16</v>
      </c>
      <c r="K19" s="147">
        <f>IF(SUM(K13:L18)=0,"",SUM(K13:K18))</f>
        <v>669.29</v>
      </c>
      <c r="L19" s="67"/>
      <c r="M19" s="6"/>
      <c r="N19" s="68"/>
      <c r="O19" s="178">
        <f>SUM(O13:O18)</f>
        <v>609.44</v>
      </c>
      <c r="P19" s="178">
        <f>SUM(P13:P18)</f>
        <v>59.85</v>
      </c>
      <c r="Q19" s="178">
        <f>SUM(Q13:Q18)</f>
        <v>0</v>
      </c>
      <c r="R19" s="178">
        <f>SUM(R13:R18)</f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3" s="74" customFormat="1" ht="7.5" customHeight="1" thickBot="1">
      <c r="A20" s="71">
        <v>1</v>
      </c>
      <c r="B20" s="72"/>
      <c r="C20" s="73">
        <v>2</v>
      </c>
      <c r="D20" s="73"/>
      <c r="E20" s="73"/>
      <c r="F20" s="72"/>
      <c r="G20" s="74">
        <v>3</v>
      </c>
      <c r="H20" s="75">
        <v>4</v>
      </c>
      <c r="I20" s="76">
        <v>5</v>
      </c>
      <c r="J20" s="76">
        <v>6</v>
      </c>
      <c r="K20" s="77">
        <v>7</v>
      </c>
      <c r="L20" s="78">
        <v>8</v>
      </c>
      <c r="M20" s="79"/>
      <c r="N20" s="6"/>
      <c r="O20" s="6"/>
      <c r="P20" s="6"/>
      <c r="Q20" s="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</row>
    <row r="21" spans="1:43" s="47" customFormat="1" ht="22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12" s="6" customFormat="1" ht="14.25" thickBot="1" thickTop="1">
      <c r="A22" s="80" t="s">
        <v>25</v>
      </c>
      <c r="B22" s="81" t="s">
        <v>30</v>
      </c>
      <c r="C22" s="82"/>
      <c r="D22" s="21" t="s">
        <v>31</v>
      </c>
      <c r="E22" s="21"/>
      <c r="F22" s="25" t="s">
        <v>32</v>
      </c>
      <c r="G22" s="21" t="s">
        <v>33</v>
      </c>
      <c r="H22" s="83"/>
      <c r="I22" s="84" t="s">
        <v>34</v>
      </c>
      <c r="J22" s="84"/>
      <c r="K22" s="85" t="s">
        <v>35</v>
      </c>
      <c r="L22" s="26" t="s">
        <v>28</v>
      </c>
    </row>
    <row r="23" spans="1:44" s="94" customFormat="1" ht="14.25" thickBot="1" thickTop="1">
      <c r="A23" s="86"/>
      <c r="B23" s="87"/>
      <c r="C23" s="88"/>
      <c r="D23" s="89" t="s">
        <v>26</v>
      </c>
      <c r="E23" s="57" t="s">
        <v>27</v>
      </c>
      <c r="F23" s="90" t="s">
        <v>36</v>
      </c>
      <c r="G23" s="89" t="s">
        <v>37</v>
      </c>
      <c r="H23" s="91" t="s">
        <v>38</v>
      </c>
      <c r="I23" s="92"/>
      <c r="J23" s="92"/>
      <c r="K23" s="36"/>
      <c r="L23" s="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57" customFormat="1" ht="13.5" thickBot="1">
      <c r="A24" s="95">
        <v>1</v>
      </c>
      <c r="B24" s="151">
        <f>IF(O19=0,"",O19)</f>
        <v>609.44</v>
      </c>
      <c r="C24" s="152"/>
      <c r="D24" s="58"/>
      <c r="E24" s="153">
        <f>IF(O19=0,"",ROUND(B24*($D$25/100),2))</f>
        <v>12.19</v>
      </c>
      <c r="F24" s="144">
        <f>IF(O$19=0,"",B24-E24)</f>
        <v>597.25</v>
      </c>
      <c r="G24" s="99"/>
      <c r="H24" s="148"/>
      <c r="I24" s="100"/>
      <c r="J24" s="155"/>
      <c r="K24" s="144">
        <f>IF(O$19=0,"",F24+H24+J24)</f>
        <v>597.25</v>
      </c>
      <c r="L24" s="156">
        <f>IF(O19=0,"",ROUND(B32*K24,2))</f>
        <v>35.84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58" customFormat="1" ht="12.75">
      <c r="A25" s="95">
        <v>2</v>
      </c>
      <c r="B25" s="157">
        <f>IF(P19=0,"",P19)</f>
        <v>59.85</v>
      </c>
      <c r="C25" s="158"/>
      <c r="D25" s="102">
        <v>2</v>
      </c>
      <c r="E25" s="153">
        <f>IF(P19=0,"",ROUND(B25*$D$25/100,2))</f>
        <v>1.2</v>
      </c>
      <c r="F25" s="144">
        <f>IF(P$19=0,"",B25-E25)</f>
        <v>58.65</v>
      </c>
      <c r="G25" s="103"/>
      <c r="H25" s="148"/>
      <c r="I25" s="100"/>
      <c r="J25" s="155"/>
      <c r="K25" s="144">
        <f>IF(P$19=0,"",F25+H25+J25)</f>
        <v>58.65</v>
      </c>
      <c r="L25" s="156">
        <f>IF(P19=0,"",ROUND(B33*K25,2))</f>
        <v>7.04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s="58" customFormat="1" ht="12.75">
      <c r="A26" s="95">
        <v>3</v>
      </c>
      <c r="B26" s="157">
        <f>IF(Q19=0,"",Q19)</f>
      </c>
      <c r="C26" s="158"/>
      <c r="D26" s="102"/>
      <c r="E26" s="153">
        <f>IF(Q19=0,"",ROUND(B26*$D$25/100,2))</f>
      </c>
      <c r="F26" s="144">
        <f>IF(Q$19=0,"",B26-E26)</f>
      </c>
      <c r="G26" s="103"/>
      <c r="H26" s="148"/>
      <c r="I26" s="100"/>
      <c r="J26" s="155"/>
      <c r="K26" s="144">
        <f>IF(Q$19=0,"",F26+H26+J26)</f>
      </c>
      <c r="L26" s="156">
        <f>IF(Q19=0,"",ROUND(B34*K26,2))</f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58" customFormat="1" ht="13.5" thickBot="1">
      <c r="A27" s="95" t="s">
        <v>39</v>
      </c>
      <c r="B27" s="160">
        <f>IF(R19=0,"",R19)</f>
      </c>
      <c r="C27" s="161"/>
      <c r="D27" s="104"/>
      <c r="E27" s="153">
        <f>IF(R19=0,"",ROUND(B27*$D$25/100,2))</f>
      </c>
      <c r="F27" s="144">
        <f>IF(R$19=0,"",B27-E27)</f>
      </c>
      <c r="G27" s="99"/>
      <c r="H27" s="148"/>
      <c r="I27" s="100"/>
      <c r="J27" s="155">
        <v>7.5</v>
      </c>
      <c r="K27" s="144">
        <f>IF(R$19=0,"",F27+H27+J27)</f>
      </c>
      <c r="L27" s="156">
        <f>IF(R19=0,"",0)</f>
      </c>
      <c r="M27" s="6"/>
      <c r="N27" s="79"/>
      <c r="O27" s="79"/>
      <c r="P27" s="79"/>
      <c r="Q27" s="79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63" customFormat="1" ht="14.25" thickBot="1" thickTop="1">
      <c r="A28" s="105"/>
      <c r="B28" s="162">
        <f>IF(SUM(B24:B27)=0,"",SUM(B24:B27))</f>
        <v>669.2900000000001</v>
      </c>
      <c r="C28" s="163"/>
      <c r="E28" s="164">
        <f>SUM(E24:E27)</f>
        <v>13.389999999999999</v>
      </c>
      <c r="F28" s="165">
        <f>IF(SUM(F24:F27)=0,"",SUM(F24:F27))</f>
        <v>655.9</v>
      </c>
      <c r="G28" s="166">
        <f>25*0.5</f>
        <v>12.5</v>
      </c>
      <c r="H28" s="167">
        <f>(SUM(H24:H27))</f>
        <v>0</v>
      </c>
      <c r="I28" s="112"/>
      <c r="J28" s="169">
        <f>SUM(J24:J27)</f>
        <v>7.5</v>
      </c>
      <c r="K28" s="170">
        <f>IF(SUM(K24:K27)=0,"",SUM(K24:K27))</f>
        <v>655.9</v>
      </c>
      <c r="L28" s="171">
        <f>IF(SUM(L24:L27)=0,"",SUM(L24:L27))</f>
        <v>42.88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74" customFormat="1" ht="7.5" customHeight="1" thickBot="1">
      <c r="A29" s="116">
        <v>9</v>
      </c>
      <c r="B29" s="117">
        <v>10</v>
      </c>
      <c r="C29" s="118"/>
      <c r="D29" s="74">
        <v>11</v>
      </c>
      <c r="E29" s="74">
        <v>12</v>
      </c>
      <c r="F29" s="77">
        <v>13</v>
      </c>
      <c r="G29" s="74">
        <v>14</v>
      </c>
      <c r="H29" s="75">
        <v>15</v>
      </c>
      <c r="I29" s="73">
        <v>16</v>
      </c>
      <c r="J29" s="73"/>
      <c r="K29" s="77">
        <v>17</v>
      </c>
      <c r="L29" s="78">
        <v>18</v>
      </c>
      <c r="M29" s="79"/>
      <c r="N29" s="6"/>
      <c r="O29" s="6"/>
      <c r="P29" s="6"/>
      <c r="Q29" s="6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</row>
    <row r="30" spans="4:44" s="45" customFormat="1" ht="22.5" customHeight="1" thickBot="1">
      <c r="D30" s="6"/>
      <c r="E30" s="6"/>
      <c r="F30" s="6"/>
      <c r="G30" s="6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7" customFormat="1" ht="14.25" thickBot="1" thickTop="1">
      <c r="A31" s="119" t="s">
        <v>25</v>
      </c>
      <c r="B31" s="120" t="s">
        <v>40</v>
      </c>
      <c r="C31" s="121"/>
      <c r="D31" s="2"/>
      <c r="E31" s="2"/>
      <c r="F31" s="2"/>
      <c r="G31" s="2"/>
      <c r="H31" s="8"/>
      <c r="I31" s="9"/>
      <c r="J31" s="9"/>
      <c r="K31" s="12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12" ht="15.75">
      <c r="A32" s="123">
        <v>1</v>
      </c>
      <c r="B32" s="124">
        <v>0.06</v>
      </c>
      <c r="C32" s="125"/>
      <c r="D32" s="2"/>
      <c r="E32" s="2"/>
      <c r="F32" s="2"/>
      <c r="G32" s="2"/>
      <c r="H32" s="126" t="s">
        <v>41</v>
      </c>
      <c r="I32" s="6"/>
      <c r="J32" s="127" t="s">
        <v>131</v>
      </c>
      <c r="K32" s="172">
        <f>IF(B28="","",B28+G28+H28+J28+L28)</f>
        <v>732.1700000000001</v>
      </c>
      <c r="L32" s="2"/>
    </row>
    <row r="33" spans="1:12" ht="15" customHeight="1" thickBot="1">
      <c r="A33" s="123">
        <v>2</v>
      </c>
      <c r="B33" s="124">
        <v>0.12</v>
      </c>
      <c r="C33" s="125"/>
      <c r="D33" s="2"/>
      <c r="E33" s="2"/>
      <c r="F33" s="2"/>
      <c r="G33" s="2"/>
      <c r="H33" s="129" t="s">
        <v>42</v>
      </c>
      <c r="I33" s="130"/>
      <c r="J33" s="130"/>
      <c r="K33" s="179" t="s">
        <v>100</v>
      </c>
      <c r="L33" s="2"/>
    </row>
    <row r="34" spans="1:12" ht="14.25" thickBot="1" thickTop="1">
      <c r="A34" s="132">
        <v>3</v>
      </c>
      <c r="B34" s="133">
        <v>0.21</v>
      </c>
      <c r="C34" s="134"/>
      <c r="D34" s="2"/>
      <c r="E34" s="2"/>
      <c r="F34" s="2"/>
      <c r="G34" s="2"/>
      <c r="H34" s="135"/>
      <c r="I34" s="135"/>
      <c r="J34" s="180"/>
      <c r="K34" s="135"/>
      <c r="L34" s="2"/>
    </row>
    <row r="35" spans="1:12" ht="14.25" thickBot="1" thickTop="1">
      <c r="A35" s="2"/>
      <c r="B35" s="2"/>
      <c r="C35" s="2"/>
      <c r="D35" s="2"/>
      <c r="E35" s="136" t="s">
        <v>44</v>
      </c>
      <c r="F35" s="137"/>
      <c r="G35" s="137" t="s">
        <v>107</v>
      </c>
      <c r="H35" s="137" t="s">
        <v>45</v>
      </c>
      <c r="I35" s="137"/>
      <c r="J35" s="181">
        <f>E28</f>
        <v>13.389999999999999</v>
      </c>
      <c r="K35" s="175">
        <f>IF($B$28="","",$F$28+$G$28+$H$28+$J$28+$L$28)</f>
        <v>718.78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5:11" ht="12.75">
      <c r="E65" s="2"/>
      <c r="F65" s="2"/>
      <c r="G65" s="2"/>
      <c r="H65" s="2"/>
      <c r="I65" s="2"/>
      <c r="J65" s="2"/>
      <c r="K65" s="2"/>
    </row>
  </sheetData>
  <mergeCells count="5">
    <mergeCell ref="B28:C28"/>
    <mergeCell ref="B24:C24"/>
    <mergeCell ref="B25:C25"/>
    <mergeCell ref="B26:C26"/>
    <mergeCell ref="B27:C27"/>
  </mergeCells>
  <printOptions gridLines="1"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 ALLEUR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Kangoo</dc:creator>
  <cp:keywords/>
  <dc:description/>
  <cp:lastModifiedBy>Kangoo</cp:lastModifiedBy>
  <dcterms:created xsi:type="dcterms:W3CDTF">2004-09-15T09:03:38Z</dcterms:created>
  <dcterms:modified xsi:type="dcterms:W3CDTF">2004-09-15T09:04:01Z</dcterms:modified>
  <cp:category/>
  <cp:version/>
  <cp:contentType/>
  <cp:contentStatus/>
</cp:coreProperties>
</file>